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Data!$A$1:$P$2271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47" i="86"/>
  <c r="A55" i="86"/>
  <c r="A63" i="86"/>
  <c r="A71" i="86"/>
  <c r="A46" i="86"/>
  <c r="A54" i="86"/>
  <c r="A62" i="86"/>
  <c r="A70" i="86"/>
  <c r="A15" i="86"/>
  <c r="A23" i="86"/>
  <c r="A31" i="86"/>
  <c r="A16" i="86"/>
  <c r="A24" i="86"/>
  <c r="A32" i="86"/>
  <c r="A40" i="86"/>
  <c r="A59" i="86"/>
  <c r="A50" i="86"/>
  <c r="A66" i="86"/>
  <c r="A27" i="86"/>
  <c r="A20" i="86"/>
  <c r="A36" i="86"/>
  <c r="A57" i="86"/>
  <c r="A48" i="86"/>
  <c r="A72" i="86"/>
  <c r="A25" i="86"/>
  <c r="A26" i="86"/>
  <c r="A45" i="86"/>
  <c r="A53" i="86"/>
  <c r="A61" i="86"/>
  <c r="A69" i="86"/>
  <c r="A44" i="86"/>
  <c r="A52" i="86"/>
  <c r="A60" i="86"/>
  <c r="A68" i="86"/>
  <c r="A76" i="86"/>
  <c r="A21" i="86"/>
  <c r="A29" i="86"/>
  <c r="A39" i="86"/>
  <c r="A22" i="86"/>
  <c r="A30" i="86"/>
  <c r="A38" i="86"/>
  <c r="A41" i="86"/>
  <c r="A43" i="86"/>
  <c r="A51" i="86"/>
  <c r="A67" i="86"/>
  <c r="A75" i="86"/>
  <c r="A58" i="86"/>
  <c r="A74" i="86"/>
  <c r="A19" i="86"/>
  <c r="A35" i="86"/>
  <c r="A28" i="86"/>
  <c r="A37" i="86"/>
  <c r="A49" i="86"/>
  <c r="A65" i="86"/>
  <c r="A73" i="86"/>
  <c r="A56" i="86"/>
  <c r="A64" i="86"/>
  <c r="A17" i="86"/>
  <c r="A33" i="86"/>
  <c r="A18" i="86"/>
  <c r="A34" i="86"/>
  <c r="A4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64" i="86"/>
  <c r="C45" i="86"/>
  <c r="C63" i="86"/>
  <c r="D30" i="86"/>
  <c r="D76" i="86"/>
  <c r="C30" i="86"/>
  <c r="D65" i="86"/>
  <c r="C49" i="86"/>
  <c r="C60" i="86"/>
  <c r="D40" i="86"/>
  <c r="D36" i="86"/>
  <c r="D75" i="86"/>
  <c r="C41" i="86"/>
  <c r="D47" i="86"/>
  <c r="D73" i="86"/>
  <c r="C59" i="86"/>
  <c r="C61" i="86"/>
  <c r="C53" i="86"/>
  <c r="C57" i="86"/>
  <c r="D37" i="86"/>
  <c r="D52" i="86"/>
  <c r="D32" i="86"/>
  <c r="C37" i="86"/>
  <c r="C71" i="86"/>
  <c r="D31" i="86"/>
  <c r="D42" i="86"/>
  <c r="C48" i="86"/>
  <c r="C32" i="86"/>
  <c r="D70" i="86"/>
  <c r="C35" i="86"/>
  <c r="D29" i="86"/>
  <c r="D56" i="86"/>
  <c r="C74" i="86"/>
  <c r="C67" i="86"/>
  <c r="C72" i="86"/>
  <c r="D59" i="86"/>
  <c r="C38" i="86"/>
  <c r="C51" i="86"/>
  <c r="D69" i="86"/>
  <c r="C33" i="86"/>
  <c r="C73" i="86"/>
  <c r="C76" i="86"/>
  <c r="D49" i="86"/>
  <c r="D35" i="86"/>
  <c r="D60" i="86"/>
  <c r="D34" i="86"/>
  <c r="D55" i="86"/>
  <c r="C68" i="86"/>
  <c r="D74" i="86"/>
  <c r="D39" i="86"/>
  <c r="D67" i="86"/>
  <c r="C47" i="86"/>
  <c r="C75" i="86"/>
  <c r="C42" i="86"/>
  <c r="C34" i="86"/>
  <c r="C39" i="86"/>
  <c r="C69" i="86"/>
  <c r="D51" i="86"/>
  <c r="D48" i="86"/>
  <c r="D33" i="86"/>
  <c r="D68" i="86"/>
  <c r="C70" i="86"/>
  <c r="C56" i="86"/>
  <c r="D50" i="86"/>
  <c r="D63" i="86"/>
  <c r="C54" i="86"/>
  <c r="D54" i="86"/>
  <c r="C62" i="86"/>
  <c r="C55" i="86"/>
  <c r="C66" i="86"/>
  <c r="C50" i="86"/>
  <c r="C44" i="86"/>
  <c r="C40" i="86"/>
  <c r="D53" i="86"/>
  <c r="D46" i="86"/>
  <c r="D44" i="86"/>
  <c r="D57" i="86"/>
  <c r="C28" i="86"/>
  <c r="C65" i="86"/>
  <c r="D38" i="86"/>
  <c r="C58" i="86"/>
  <c r="D45" i="86"/>
  <c r="C31" i="86"/>
  <c r="C29" i="86"/>
  <c r="C43" i="86"/>
  <c r="D15" i="86"/>
  <c r="D71" i="86"/>
  <c r="D66" i="86"/>
  <c r="D61" i="86"/>
  <c r="D43" i="86"/>
  <c r="D62" i="86"/>
  <c r="C36" i="86"/>
  <c r="C64" i="86"/>
  <c r="C46" i="86"/>
  <c r="D41" i="86"/>
  <c r="D58" i="86"/>
  <c r="D72" i="86"/>
  <c r="C52" i="86"/>
  <c r="D28"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3" i="86"/>
  <c r="D24" i="86"/>
  <c r="C27" i="86"/>
  <c r="D25" i="86"/>
  <c r="D26" i="86"/>
  <c r="D22" i="86"/>
  <c r="C24" i="86"/>
  <c r="C26" i="86"/>
  <c r="C25" i="86"/>
  <c r="D27" i="86"/>
  <c r="C22"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K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J13" i="85" l="1"/>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D19" i="86"/>
  <c r="C17" i="86"/>
  <c r="D21" i="86"/>
  <c r="C14" i="86"/>
  <c r="C21" i="86"/>
  <c r="D18" i="86"/>
  <c r="C18" i="86"/>
  <c r="D20" i="86"/>
  <c r="C20" i="86"/>
  <c r="D17" i="86"/>
  <c r="C15" i="86"/>
  <c r="D14" i="86"/>
  <c r="C16" i="86"/>
  <c r="C19" i="86"/>
  <c r="D16"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5" i="72"/>
  <c r="C22" i="72"/>
  <c r="C23" i="72"/>
  <c r="C20" i="72"/>
  <c r="C21" i="72"/>
  <c r="C18" i="72"/>
  <c r="C19" i="72"/>
  <c r="C16" i="72"/>
  <c r="C29" i="72"/>
  <c r="C26" i="72"/>
  <c r="C27" i="72"/>
  <c r="C24" i="72"/>
  <c r="C17" i="72"/>
  <c r="C14" i="72"/>
  <c r="C15" i="72"/>
  <c r="C13" i="72"/>
  <c r="C2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9" i="84"/>
  <c r="C15" i="85"/>
  <c r="C23" i="85"/>
  <c r="C18" i="85"/>
  <c r="C26" i="85"/>
  <c r="C18" i="84"/>
  <c r="C20" i="85"/>
  <c r="C28" i="85"/>
  <c r="C22" i="84"/>
  <c r="C31" i="85"/>
  <c r="C29" i="84"/>
  <c r="C17" i="84"/>
  <c r="C23" i="84"/>
  <c r="C26" i="84"/>
  <c r="C25" i="85"/>
  <c r="C27" i="84"/>
  <c r="C19" i="85"/>
  <c r="C13" i="84"/>
  <c r="C22" i="85"/>
  <c r="C30" i="85"/>
  <c r="C16" i="85"/>
  <c r="C24" i="85"/>
  <c r="C14" i="84"/>
  <c r="C27" i="85"/>
  <c r="C20" i="84"/>
  <c r="C21" i="84"/>
  <c r="C29" i="85"/>
  <c r="C24" i="84"/>
  <c r="C25" i="84"/>
  <c r="C15" i="84"/>
  <c r="C28" i="84"/>
  <c r="C21" i="85"/>
  <c r="C30" i="84"/>
  <c r="C16" i="84"/>
  <c r="C14" i="85"/>
  <c r="C17"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4" i="83"/>
  <c r="C18" i="83"/>
  <c r="C27" i="83"/>
  <c r="C19" i="83"/>
  <c r="C29" i="83"/>
  <c r="C23" i="83"/>
  <c r="C30" i="83"/>
  <c r="C17" i="83"/>
  <c r="C15" i="83"/>
  <c r="C13" i="83"/>
  <c r="C20" i="83"/>
  <c r="C26" i="83"/>
  <c r="C24" i="83"/>
  <c r="C16" i="83"/>
  <c r="C22" i="83"/>
  <c r="C25" i="83"/>
  <c r="C28" i="83"/>
  <c r="C21"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F29" i="83" s="1"/>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3" i="83" l="1"/>
  <c r="F16" i="83"/>
  <c r="F20"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<sst xmlns="http://schemas.openxmlformats.org/spreadsheetml/2006/main" count="10483" uniqueCount="883">
  <si>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</si>
  <si>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</si>
  <si>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</si>
  <si>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</si>
  <si>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</si>
  <si>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</si>
  <si>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</si>
  <si>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</si>
  <si>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</si>
  <si>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</si>
  <si>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</si>
  <si>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</si>
  <si>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</si>
  <si>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</si>
  <si>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</si>
  <si>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</si>
  <si>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</si>
  <si>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</si>
  <si>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</si>
  <si>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</si>
  <si>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</si>
  <si>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</si>
  <si>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</si>
  <si>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</si>
  <si>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</si>
  <si>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</si>
  <si>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</si>
  <si>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</si>
  <si>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</si>
  <si>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</si>
  <si>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</si>
  <si>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</si>
  <si>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</si>
  <si>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</si>
  <si>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</si>
  <si>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</si>
  <si>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</si>
  <si>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</si>
  <si>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</si>
  <si>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</si>
  <si>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</si>
  <si>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</si>
  <si>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</si>
  <si>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</si>
  <si>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</si>
  <si>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</si>
  <si>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</si>
  <si>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</si>
  <si>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</si>
  <si>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</si>
  <si>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</si>
  <si>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</si>
  <si>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</si>
  <si>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</si>
  <si>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</si>
  <si>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</si>
  <si>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</si>
  <si>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</si>
  <si>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</si>
  <si>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</si>
  <si>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</si>
  <si>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</si>
  <si>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</si>
  <si>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</si>
  <si>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</si>
  <si>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</si>
  <si>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</si>
  <si>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</si>
  <si>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</si>
  <si>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</si>
  <si>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</si>
  <si>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</si>
  <si>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</si>
  <si>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</si>
  <si>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</si>
  <si>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</si>
  <si>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</si>
  <si>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</si>
  <si>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</si>
  <si>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</si>
  <si>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</si>
  <si>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</si>
  <si>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</si>
  <si>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</si>
  <si>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</si>
  <si>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</si>
  <si>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</si>
  <si>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</si>
  <si>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</si>
  <si>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</si>
  <si>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</si>
  <si>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</si>
  <si>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</si>
  <si>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</si>
  <si>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</si>
  <si>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</si>
  <si>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</si>
  <si>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</si>
  <si>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</si>
  <si>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</si>
  <si>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</si>
  <si>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</si>
  <si>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</si>
  <si>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</si>
  <si>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</si>
  <si>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</si>
  <si>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</si>
  <si>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</si>
  <si>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</si>
  <si>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</si>
  <si>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</si>
  <si>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</si>
  <si>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</si>
  <si>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</si>
  <si>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</si>
  <si>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</si>
  <si>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</si>
  <si>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</si>
  <si>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</si>
  <si>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</si>
  <si>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</si>
  <si>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</si>
  <si>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</si>
  <si>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</si>
  <si>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</si>
  <si>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</si>
  <si>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</si>
  <si>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</si>
  <si>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</si>
  <si>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</si>
  <si>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</si>
  <si>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</si>
  <si>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</si>
  <si>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</si>
  <si>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</si>
  <si>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</si>
  <si>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</si>
  <si>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</si>
  <si>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</si>
  <si>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</si>
  <si>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</si>
  <si>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</si>
  <si>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</si>
  <si>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</si>
  <si>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</si>
  <si>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</si>
  <si>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</si>
  <si>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</si>
  <si>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</si>
  <si>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</si>
  <si>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</si>
  <si>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</si>
  <si>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</si>
  <si>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</si>
  <si>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</si>
  <si>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</si>
  <si>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</si>
  <si>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</si>
  <si>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</si>
  <si>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</si>
  <si>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</si>
  <si>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</si>
  <si>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</si>
  <si>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</si>
  <si>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</si>
  <si>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</si>
  <si>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</si>
  <si>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</si>
  <si>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</si>
  <si>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</si>
  <si>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</si>
  <si>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</si>
  <si>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</si>
  <si>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</si>
  <si>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</si>
  <si>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</si>
  <si>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</si>
  <si>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</si>
  <si>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</si>
  <si>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</si>
  <si>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</si>
  <si>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</si>
  <si>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</si>
  <si>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</si>
  <si>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</si>
  <si>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</si>
  <si>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</si>
  <si>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</si>
  <si>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</si>
  <si>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</si>
  <si>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</si>
  <si>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</si>
  <si>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</si>
  <si>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</si>
  <si>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</si>
  <si>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</si>
  <si>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</si>
  <si>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</si>
  <si>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</si>
  <si>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</si>
  <si>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</si>
  <si>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</si>
  <si>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</si>
  <si>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</si>
  <si>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</si>
  <si>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</si>
  <si>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</si>
  <si>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</si>
  <si>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</si>
  <si>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</si>
  <si>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</si>
  <si>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</si>
  <si>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</si>
  <si>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</si>
  <si>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</si>
  <si>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</si>
  <si>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</si>
  <si>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</si>
  <si>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</si>
  <si>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</si>
  <si>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</si>
  <si>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</si>
  <si>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</si>
  <si>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</si>
  <si>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</si>
  <si>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</si>
  <si>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</si>
  <si>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</si>
  <si>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</si>
  <si>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</si>
  <si>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</si>
  <si>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</si>
  <si>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</si>
  <si>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</si>
  <si>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</si>
  <si>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</si>
  <si>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</si>
  <si>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</si>
  <si>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</si>
  <si>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</si>
  <si>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</si>
  <si>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</si>
  <si>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</si>
  <si>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</si>
  <si>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</si>
  <si>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</si>
  <si>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</si>
  <si>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</si>
  <si>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</si>
  <si>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</si>
  <si>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</si>
  <si>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</si>
  <si>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</si>
  <si>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</si>
  <si>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</si>
  <si>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</si>
  <si>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</si>
  <si>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</si>
  <si>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</si>
  <si>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</si>
  <si>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</si>
  <si>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</si>
  <si>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</si>
  <si>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</si>
  <si>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</si>
  <si>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</si>
  <si>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</si>
  <si>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</si>
  <si>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</si>
  <si>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</si>
  <si>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</si>
  <si>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</si>
  <si>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</si>
  <si>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</si>
  <si>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</si>
  <si>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</si>
  <si>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</si>
  <si>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</si>
  <si>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</si>
  <si>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</si>
  <si>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</si>
  <si>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</si>
  <si>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</si>
  <si>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</si>
  <si>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</si>
  <si>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</si>
  <si>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</si>
  <si>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</si>
  <si>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</si>
  <si>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</si>
  <si>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</si>
  <si>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</si>
  <si>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</si>
  <si>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</si>
  <si>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</si>
  <si>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</si>
  <si>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</si>
  <si>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</si>
  <si>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</si>
  <si>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</si>
  <si>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</si>
  <si>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</si>
  <si>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</si>
  <si>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</si>
  <si>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</si>
  <si>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</si>
  <si>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</si>
  <si>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</si>
  <si>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</si>
  <si>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</si>
  <si>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</si>
  <si>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</si>
  <si>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</si>
  <si>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</si>
  <si>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</si>
  <si>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</si>
  <si>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</si>
  <si>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</si>
  <si>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</si>
  <si>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</si>
  <si>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</si>
  <si>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</si>
  <si>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</si>
  <si>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</si>
  <si>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</si>
  <si>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</si>
  <si>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</si>
  <si>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</si>
  <si>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</si>
  <si>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</si>
  <si>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</si>
  <si>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</si>
  <si>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</si>
  <si>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</si>
  <si>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</si>
  <si>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</si>
  <si>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</si>
  <si>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</si>
  <si>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</si>
  <si>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</si>
  <si>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</si>
  <si>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</si>
  <si>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</si>
  <si>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</si>
  <si>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</si>
  <si>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</si>
  <si>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</si>
  <si>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</si>
  <si>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</si>
  <si>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</si>
  <si>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</si>
  <si>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</si>
  <si>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</si>
  <si>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</si>
  <si>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</si>
  <si>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</si>
  <si>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</si>
  <si>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</si>
  <si>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</si>
  <si>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</si>
  <si>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</si>
  <si>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</si>
  <si>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</si>
  <si>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</si>
  <si>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</si>
  <si>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</si>
  <si>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</si>
  <si>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</si>
  <si>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</si>
  <si>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</si>
  <si>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</si>
  <si>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</si>
  <si>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</si>
  <si>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</si>
  <si>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</si>
  <si>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</si>
  <si>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</si>
  <si>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</si>
  <si>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</si>
  <si>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</si>
  <si>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</si>
  <si>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</si>
  <si>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</si>
  <si>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</si>
  <si>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</si>
  <si>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</si>
  <si>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</si>
  <si>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</si>
  <si>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</si>
  <si>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</si>
  <si>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</si>
  <si>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</si>
  <si>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</si>
  <si>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</si>
  <si>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</si>
  <si>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</si>
  <si>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</si>
  <si>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</si>
  <si>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</si>
  <si>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</si>
  <si>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</si>
  <si>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</si>
  <si>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</si>
  <si>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</si>
  <si>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</si>
  <si>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</si>
  <si>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</si>
  <si>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</si>
  <si>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</si>
  <si>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</si>
  <si>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</si>
  <si>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</si>
  <si>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</si>
  <si>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</si>
  <si>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</si>
  <si>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</si>
  <si>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</si>
  <si>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</si>
  <si>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</si>
  <si>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</si>
  <si>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</si>
  <si>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</si>
  <si>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</si>
  <si>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</si>
  <si>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</si>
  <si>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</si>
  <si>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</si>
  <si>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</si>
  <si>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</si>
  <si>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</si>
  <si>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</si>
  <si>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</si>
  <si>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</si>
  <si>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</si>
  <si>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</si>
  <si>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</si>
  <si>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</si>
  <si>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</si>
  <si>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</si>
  <si>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</si>
  <si>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</si>
  <si>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</si>
  <si>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</si>
  <si>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</si>
  <si>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</si>
  <si>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</si>
  <si>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</si>
  <si>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</si>
  <si>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</si>
  <si>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</si>
  <si>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</si>
  <si>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</si>
  <si>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</si>
  <si>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</si>
  <si>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</si>
  <si>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</si>
  <si>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</si>
  <si>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</si>
  <si>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</si>
  <si>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</si>
  <si>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</si>
  <si>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</si>
  <si>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</si>
  <si>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</si>
  <si>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</si>
  <si>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</si>
  <si>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</si>
  <si>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</si>
  <si>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</si>
  <si>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</si>
  <si>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</si>
  <si>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</si>
  <si>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</si>
  <si>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</si>
  <si>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</si>
  <si>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</si>
  <si>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</si>
  <si>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</si>
  <si>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</si>
  <si>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</si>
  <si>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</si>
  <si>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</si>
  <si>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</si>
  <si>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</si>
  <si>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</si>
  <si>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</si>
  <si>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</si>
  <si>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</si>
  <si>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</si>
  <si>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</si>
  <si>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</si>
  <si>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</si>
  <si>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</si>
  <si>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</si>
  <si>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</si>
  <si>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</si>
  <si>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</si>
  <si>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</si>
  <si>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</si>
  <si>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</si>
  <si>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</si>
  <si>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</si>
  <si>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</si>
  <si>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</si>
  <si>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</si>
  <si>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</si>
  <si>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</si>
  <si>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</si>
  <si>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</si>
  <si>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</si>
  <si>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</si>
  <si>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</si>
  <si>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</si>
  <si>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</si>
  <si>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</si>
  <si>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</si>
  <si>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</si>
  <si>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</si>
  <si>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</si>
  <si>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</si>
  <si>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</si>
  <si>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</si>
  <si>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</si>
  <si>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</si>
  <si>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</si>
  <si>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</si>
  <si>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</si>
  <si>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</si>
  <si>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</si>
  <si>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</si>
  <si>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</si>
  <si>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</si>
  <si>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</si>
  <si>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</si>
  <si>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</si>
  <si>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</si>
  <si>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</si>
  <si>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</si>
  <si>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</si>
  <si>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</si>
  <si>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</si>
  <si>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</si>
  <si>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</si>
  <si>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</si>
  <si>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</si>
  <si>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</si>
  <si>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</si>
  <si>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</si>
  <si>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</si>
  <si>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</si>
  <si>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</si>
  <si>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</si>
  <si>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</si>
  <si>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</si>
  <si>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</si>
  <si>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</si>
  <si>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</si>
  <si>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</si>
  <si>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</si>
  <si>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</si>
  <si>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</si>
  <si>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</si>
  <si>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</si>
  <si>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</si>
  <si>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</si>
  <si>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</si>
  <si>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</si>
  <si>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</si>
  <si>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</si>
  <si>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</si>
  <si>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</si>
  <si>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</si>
  <si>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</si>
  <si>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</si>
  <si>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</si>
  <si>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</si>
  <si>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</si>
  <si>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</si>
  <si>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</si>
  <si>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</si>
  <si>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</si>
  <si>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</si>
  <si>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</si>
  <si>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</si>
  <si>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</si>
  <si>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</si>
  <si>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</si>
  <si>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</si>
  <si>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</si>
  <si>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</si>
  <si>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</si>
  <si>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</si>
  <si>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</si>
  <si>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</si>
  <si>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</si>
  <si>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</si>
  <si>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</si>
  <si>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</si>
  <si>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</si>
  <si>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</si>
  <si>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</si>
  <si>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</si>
  <si>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</si>
  <si>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</si>
  <si>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</si>
  <si>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</si>
  <si>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</si>
  <si>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</si>
  <si>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</si>
  <si>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</si>
  <si>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</si>
  <si>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</si>
  <si>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</si>
  <si>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</si>
  <si>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</si>
  <si>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</si>
  <si>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</si>
  <si>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</si>
  <si>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</si>
  <si>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</si>
  <si>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</si>
  <si>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</si>
  <si>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</si>
  <si>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</si>
  <si>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</si>
  <si>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</si>
  <si>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</si>
  <si>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</si>
  <si>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</si>
  <si>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</si>
  <si>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</si>
  <si>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</si>
  <si>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</si>
  <si>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</si>
  <si>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</si>
  <si>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</si>
  <si>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</si>
  <si>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</si>
  <si>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</si>
  <si>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</si>
  <si>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</si>
  <si>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</si>
  <si>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</si>
  <si>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</si>
  <si>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</si>
  <si>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</si>
  <si>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</si>
  <si>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</si>
  <si>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</si>
  <si>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</si>
  <si>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</si>
  <si>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</si>
  <si>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</si>
  <si>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</si>
  <si>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</si>
  <si>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</si>
  <si>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</si>
  <si>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</si>
  <si>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</si>
  <si>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</si>
  <si>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</si>
  <si>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</si>
  <si>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</si>
  <si>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</si>
  <si>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</si>
  <si>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</si>
  <si>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</si>
  <si>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</si>
  <si>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</si>
  <si>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</si>
  <si>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</si>
  <si>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</si>
  <si>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</si>
  <si>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</si>
  <si>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</si>
  <si>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</si>
  <si>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</si>
  <si>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</si>
  <si>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</si>
  <si>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</si>
  <si>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</si>
  <si>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</si>
  <si>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</si>
  <si>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</si>
  <si>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</si>
  <si>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</si>
  <si>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</si>
  <si>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</si>
  <si>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</si>
  <si>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</si>
  <si>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</si>
  <si>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</si>
  <si>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</si>
  <si>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</si>
  <si>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</si>
  <si>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</si>
  <si>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</si>
  <si>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</si>
  <si>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</si>
  <si>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</si>
  <si>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</si>
  <si>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</si>
  <si>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</si>
  <si>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</si>
  <si>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</si>
  <si>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</si>
  <si>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</si>
  <si>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</si>
  <si>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</si>
  <si>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</si>
  <si>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</si>
  <si>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</si>
  <si>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</si>
  <si>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</si>
  <si>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</si>
  <si>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</si>
  <si>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</si>
  <si>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</si>
  <si>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</si>
  <si>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</si>
  <si>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</si>
  <si>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</si>
  <si>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</si>
  <si>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</si>
  <si>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</si>
  <si>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</si>
  <si>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</si>
  <si>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</si>
  <si>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</si>
  <si>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</si>
  <si>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</si>
  <si>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</si>
  <si>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</si>
  <si>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</si>
  <si>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</si>
  <si>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</si>
  <si>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</si>
  <si>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</si>
  <si>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</si>
  <si>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</si>
  <si>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</si>
  <si>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</si>
  <si>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</si>
  <si>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</si>
  <si>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</si>
  <si>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</si>
  <si>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</si>
  <si>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</si>
  <si>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</si>
  <si>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</si>
  <si>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</si>
  <si>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</si>
  <si>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</si>
  <si>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</si>
  <si>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</si>
  <si>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</si>
  <si>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</si>
  <si>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</si>
  <si>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</si>
  <si>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</si>
  <si>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</si>
  <si>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</si>
  <si>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</si>
  <si>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</si>
  <si>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</si>
  <si>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</si>
  <si>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</si>
  <si>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</si>
  <si>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</si>
  <si>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</si>
  <si>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</si>
  <si>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</si>
  <si>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</si>
  <si>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</si>
  <si>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</si>
  <si>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</si>
  <si>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</si>
  <si>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</si>
  <si>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</si>
  <si>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</si>
  <si>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</si>
  <si>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</si>
  <si>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</si>
  <si>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</si>
  <si>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</si>
  <si>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</si>
  <si>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</si>
  <si>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</si>
  <si>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</si>
  <si>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</si>
  <si>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</si>
  <si>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</si>
  <si>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</si>
  <si>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</si>
  <si>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</si>
  <si>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</si>
  <si>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</si>
  <si>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</si>
  <si>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</si>
  <si>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</si>
  <si>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</si>
  <si>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</si>
  <si>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</si>
  <si>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</si>
  <si>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</si>
  <si>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</si>
  <si>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</si>
  <si>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</si>
  <si>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</si>
  <si>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</si>
  <si>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</si>
  <si>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</si>
  <si>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</si>
  <si>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</si>
  <si>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</si>
  <si>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</si>
  <si>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</si>
  <si>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</si>
  <si>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</si>
  <si>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</si>
  <si>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</si>
  <si>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</si>
  <si>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</si>
  <si>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</si>
  <si>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</si>
  <si>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</si>
  <si>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</si>
  <si>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</si>
  <si>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</si>
  <si>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</si>
  <si>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</si>
  <si>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</si>
  <si>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</si>
  <si>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</si>
  <si>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</si>
  <si>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</si>
  <si>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</si>
  <si>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</si>
  <si>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</si>
  <si>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</si>
  <si>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</si>
  <si>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</si>
  <si>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</si>
  <si>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</si>
  <si>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</si>
  <si>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</si>
  <si>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</si>
  <si>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</si>
  <si>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</si>
  <si>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</si>
  <si>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</si>
  <si>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</si>
  <si>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</si>
  <si>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</si>
  <si>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</si>
  <si>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</si>
  <si>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</si>
  <si>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</si>
  <si>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</si>
  <si>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</si>
  <si>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</si>
  <si>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</si>
  <si>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</si>
  <si>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</si>
  <si>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</si>
  <si>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</si>
  <si>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</si>
  <si>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</si>
  <si>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</si>
  <si>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</si>
  <si>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</si>
  <si>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</si>
  <si>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</si>
  <si>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</si>
  <si>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</si>
  <si>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</si>
  <si>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</si>
  <si>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06-Oct-2016</t>
  </si>
  <si>
    <t>101</t>
  </si>
  <si>
    <t>ST_DATE</t>
  </si>
  <si>
    <t>376</t>
  </si>
  <si>
    <t>388</t>
  </si>
  <si>
    <t>04-Nov-2016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</si>
</sst>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7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7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1.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363</v>
      </c>
      <c r="C2" t="s">
        <v>702</v>
      </c>
      <c r="D2" t="s">
        <v>410</v>
      </c>
      <c r="E2">
        <v>6011</v>
      </c>
      <c r="F2">
        <v>1530</v>
      </c>
      <c r="G2">
        <v>96.14</v>
      </c>
      <c r="L2">
        <v>400</v>
      </c>
      <c r="M2">
        <v>4365</v>
      </c>
      <c r="N2">
        <v>898</v>
      </c>
      <c r="O2">
        <v>227</v>
      </c>
      <c r="P2">
        <v>121</v>
      </c>
    </row>
    <row r="3" spans="1:16" x14ac:dyDescent="0.2">
      <c r="A3" t="s">
        <v>358</v>
      </c>
      <c r="B3" t="s">
        <v>364</v>
      </c>
      <c r="C3" t="s">
        <v>702</v>
      </c>
      <c r="D3" t="s">
        <v>410</v>
      </c>
      <c r="E3">
        <v>421</v>
      </c>
      <c r="F3">
        <v>56</v>
      </c>
      <c r="G3">
        <v>65.63</v>
      </c>
      <c r="L3">
        <v>111</v>
      </c>
      <c r="M3">
        <v>184</v>
      </c>
      <c r="N3">
        <v>13</v>
      </c>
      <c r="O3">
        <v>101</v>
      </c>
      <c r="P3">
        <v>12</v>
      </c>
    </row>
    <row r="4" spans="1:16" x14ac:dyDescent="0.2">
      <c r="A4" t="s">
        <v>358</v>
      </c>
      <c r="B4" t="s">
        <v>365</v>
      </c>
      <c r="C4" t="s">
        <v>702</v>
      </c>
      <c r="D4" t="s">
        <v>410</v>
      </c>
      <c r="E4">
        <v>257</v>
      </c>
      <c r="F4">
        <v>14</v>
      </c>
      <c r="G4">
        <v>60.12</v>
      </c>
      <c r="L4">
        <v>9</v>
      </c>
      <c r="M4">
        <v>155</v>
      </c>
      <c r="N4">
        <v>80</v>
      </c>
      <c r="O4">
        <v>11</v>
      </c>
      <c r="P4">
        <v>2</v>
      </c>
    </row>
    <row r="5" spans="1:16" x14ac:dyDescent="0.2">
      <c r="A5" t="s">
        <v>358</v>
      </c>
      <c r="B5" t="s">
        <v>366</v>
      </c>
      <c r="C5" t="s">
        <v>702</v>
      </c>
      <c r="D5" t="s">
        <v>410</v>
      </c>
      <c r="E5">
        <v>196</v>
      </c>
      <c r="F5">
        <v>24</v>
      </c>
      <c r="G5">
        <v>73.64</v>
      </c>
      <c r="L5">
        <v>1</v>
      </c>
      <c r="M5">
        <v>137</v>
      </c>
      <c r="N5">
        <v>53</v>
      </c>
      <c r="O5">
        <v>3</v>
      </c>
      <c r="P5">
        <v>2</v>
      </c>
    </row>
    <row r="6" spans="1:16" x14ac:dyDescent="0.2">
      <c r="A6" t="s">
        <v>358</v>
      </c>
      <c r="B6" t="s">
        <v>437</v>
      </c>
      <c r="C6" t="s">
        <v>702</v>
      </c>
      <c r="D6" t="s">
        <v>410</v>
      </c>
      <c r="E6">
        <v>6885</v>
      </c>
      <c r="F6">
        <v>1624</v>
      </c>
      <c r="G6">
        <v>92.29</v>
      </c>
      <c r="L6">
        <v>521</v>
      </c>
      <c r="M6">
        <v>4841</v>
      </c>
      <c r="N6">
        <v>1044</v>
      </c>
      <c r="O6">
        <v>342</v>
      </c>
      <c r="P6">
        <v>137</v>
      </c>
    </row>
    <row r="7" spans="1:16" x14ac:dyDescent="0.2">
      <c r="A7" t="s">
        <v>358</v>
      </c>
      <c r="B7" t="s">
        <v>363</v>
      </c>
      <c r="C7" t="s">
        <v>706</v>
      </c>
      <c r="D7" t="s">
        <v>410</v>
      </c>
      <c r="E7">
        <v>6080</v>
      </c>
      <c r="F7">
        <v>1539</v>
      </c>
      <c r="G7">
        <v>96.87</v>
      </c>
      <c r="L7">
        <v>667</v>
      </c>
      <c r="M7">
        <v>4478</v>
      </c>
      <c r="N7">
        <v>622</v>
      </c>
      <c r="O7">
        <v>190</v>
      </c>
      <c r="P7">
        <v>123</v>
      </c>
    </row>
    <row r="8" spans="1:16" x14ac:dyDescent="0.2">
      <c r="A8" t="s">
        <v>358</v>
      </c>
      <c r="B8" t="s">
        <v>364</v>
      </c>
      <c r="C8" t="s">
        <v>706</v>
      </c>
      <c r="D8" t="s">
        <v>410</v>
      </c>
      <c r="E8">
        <v>419</v>
      </c>
      <c r="F8">
        <v>69</v>
      </c>
      <c r="G8">
        <v>76.319999999999993</v>
      </c>
      <c r="L8">
        <v>78</v>
      </c>
      <c r="M8">
        <v>274</v>
      </c>
      <c r="N8">
        <v>15</v>
      </c>
      <c r="O8">
        <v>33</v>
      </c>
      <c r="P8">
        <v>19</v>
      </c>
    </row>
    <row r="9" spans="1:16" x14ac:dyDescent="0.2">
      <c r="A9" t="s">
        <v>358</v>
      </c>
      <c r="B9" t="s">
        <v>365</v>
      </c>
      <c r="C9" t="s">
        <v>706</v>
      </c>
      <c r="D9" t="s">
        <v>410</v>
      </c>
      <c r="E9">
        <v>179</v>
      </c>
      <c r="F9">
        <v>12</v>
      </c>
      <c r="G9">
        <v>53.74</v>
      </c>
      <c r="L9">
        <v>1</v>
      </c>
      <c r="M9">
        <v>98</v>
      </c>
      <c r="N9">
        <v>69</v>
      </c>
      <c r="O9">
        <v>5</v>
      </c>
      <c r="P9">
        <v>6</v>
      </c>
    </row>
    <row r="10" spans="1:16" x14ac:dyDescent="0.2">
      <c r="A10" t="s">
        <v>358</v>
      </c>
      <c r="B10" t="s">
        <v>366</v>
      </c>
      <c r="C10" t="s">
        <v>706</v>
      </c>
      <c r="D10" t="s">
        <v>410</v>
      </c>
      <c r="E10">
        <v>95</v>
      </c>
      <c r="F10">
        <v>6</v>
      </c>
      <c r="G10">
        <v>53.77</v>
      </c>
      <c r="M10">
        <v>62</v>
      </c>
      <c r="N10">
        <v>29</v>
      </c>
      <c r="O10">
        <v>2</v>
      </c>
      <c r="P10">
        <v>2</v>
      </c>
    </row>
    <row r="11" spans="1:16" x14ac:dyDescent="0.2">
      <c r="A11" t="s">
        <v>358</v>
      </c>
      <c r="B11" t="s">
        <v>437</v>
      </c>
      <c r="C11" t="s">
        <v>706</v>
      </c>
      <c r="D11" t="s">
        <v>410</v>
      </c>
      <c r="E11">
        <v>6773</v>
      </c>
      <c r="F11">
        <v>1626</v>
      </c>
      <c r="G11">
        <v>93.85</v>
      </c>
      <c r="L11">
        <v>746</v>
      </c>
      <c r="M11">
        <v>4912</v>
      </c>
      <c r="N11">
        <v>735</v>
      </c>
      <c r="O11">
        <v>230</v>
      </c>
      <c r="P11">
        <v>150</v>
      </c>
    </row>
    <row r="12" spans="1:16" x14ac:dyDescent="0.2">
      <c r="A12" t="s">
        <v>358</v>
      </c>
      <c r="B12" t="s">
        <v>363</v>
      </c>
      <c r="C12" t="s">
        <v>707</v>
      </c>
      <c r="D12" t="s">
        <v>410</v>
      </c>
      <c r="E12">
        <v>4642</v>
      </c>
      <c r="F12">
        <v>1444</v>
      </c>
      <c r="G12">
        <v>108.33</v>
      </c>
      <c r="L12">
        <v>279</v>
      </c>
      <c r="M12">
        <v>3538</v>
      </c>
      <c r="N12">
        <v>645</v>
      </c>
      <c r="O12">
        <v>108</v>
      </c>
      <c r="P12">
        <v>72</v>
      </c>
    </row>
    <row r="13" spans="1:16" x14ac:dyDescent="0.2">
      <c r="A13" t="s">
        <v>358</v>
      </c>
      <c r="B13" t="s">
        <v>364</v>
      </c>
      <c r="C13" t="s">
        <v>707</v>
      </c>
      <c r="D13" t="s">
        <v>410</v>
      </c>
      <c r="E13">
        <v>280</v>
      </c>
      <c r="F13">
        <v>61</v>
      </c>
      <c r="G13">
        <v>84.6</v>
      </c>
      <c r="L13">
        <v>42</v>
      </c>
      <c r="M13">
        <v>193</v>
      </c>
      <c r="N13">
        <v>11</v>
      </c>
      <c r="O13">
        <v>22</v>
      </c>
      <c r="P13">
        <v>12</v>
      </c>
    </row>
    <row r="14" spans="1:16" x14ac:dyDescent="0.2">
      <c r="A14" t="s">
        <v>358</v>
      </c>
      <c r="B14" t="s">
        <v>365</v>
      </c>
      <c r="C14" t="s">
        <v>707</v>
      </c>
      <c r="D14" t="s">
        <v>410</v>
      </c>
      <c r="E14">
        <v>71</v>
      </c>
      <c r="F14">
        <v>11</v>
      </c>
      <c r="G14">
        <v>73.2</v>
      </c>
      <c r="L14">
        <v>4</v>
      </c>
      <c r="M14">
        <v>36</v>
      </c>
      <c r="N14">
        <v>29</v>
      </c>
      <c r="O14">
        <v>1</v>
      </c>
      <c r="P14">
        <v>1</v>
      </c>
    </row>
    <row r="15" spans="1:16" x14ac:dyDescent="0.2">
      <c r="A15" t="s">
        <v>358</v>
      </c>
      <c r="B15" t="s">
        <v>366</v>
      </c>
      <c r="C15" t="s">
        <v>707</v>
      </c>
      <c r="D15" t="s">
        <v>410</v>
      </c>
      <c r="E15">
        <v>50</v>
      </c>
      <c r="F15">
        <v>6</v>
      </c>
      <c r="G15">
        <v>66.38</v>
      </c>
      <c r="L15">
        <v>1</v>
      </c>
      <c r="M15">
        <v>36</v>
      </c>
      <c r="N15">
        <v>13</v>
      </c>
    </row>
    <row r="16" spans="1:16" x14ac:dyDescent="0.2">
      <c r="A16" t="s">
        <v>358</v>
      </c>
      <c r="B16" t="s">
        <v>437</v>
      </c>
      <c r="C16" t="s">
        <v>707</v>
      </c>
      <c r="D16" t="s">
        <v>410</v>
      </c>
      <c r="E16">
        <v>5043</v>
      </c>
      <c r="F16">
        <v>1522</v>
      </c>
      <c r="G16">
        <v>106.1</v>
      </c>
      <c r="L16">
        <v>326</v>
      </c>
      <c r="M16">
        <v>3803</v>
      </c>
      <c r="N16">
        <v>698</v>
      </c>
      <c r="O16">
        <v>131</v>
      </c>
      <c r="P16">
        <v>85</v>
      </c>
    </row>
    <row r="17" spans="1:16" x14ac:dyDescent="0.2">
      <c r="A17" t="s">
        <v>358</v>
      </c>
      <c r="B17" t="s">
        <v>363</v>
      </c>
      <c r="C17" t="s">
        <v>710</v>
      </c>
      <c r="D17" t="s">
        <v>410</v>
      </c>
      <c r="E17">
        <v>725</v>
      </c>
      <c r="F17">
        <v>112</v>
      </c>
      <c r="G17">
        <v>73.89</v>
      </c>
      <c r="L17">
        <v>65</v>
      </c>
      <c r="M17">
        <v>457</v>
      </c>
      <c r="N17">
        <v>163</v>
      </c>
      <c r="O17">
        <v>33</v>
      </c>
      <c r="P17">
        <v>7</v>
      </c>
    </row>
    <row r="18" spans="1:16" x14ac:dyDescent="0.2">
      <c r="A18" t="s">
        <v>358</v>
      </c>
      <c r="B18" t="s">
        <v>364</v>
      </c>
      <c r="C18" t="s">
        <v>710</v>
      </c>
      <c r="D18" t="s">
        <v>410</v>
      </c>
      <c r="E18">
        <v>35</v>
      </c>
      <c r="F18">
        <v>4</v>
      </c>
      <c r="G18">
        <v>72.83</v>
      </c>
      <c r="L18">
        <v>7</v>
      </c>
      <c r="M18">
        <v>19</v>
      </c>
      <c r="O18">
        <v>5</v>
      </c>
      <c r="P18">
        <v>4</v>
      </c>
    </row>
    <row r="19" spans="1:16" x14ac:dyDescent="0.2">
      <c r="A19" t="s">
        <v>358</v>
      </c>
      <c r="B19" t="s">
        <v>365</v>
      </c>
      <c r="C19" t="s">
        <v>710</v>
      </c>
      <c r="D19" t="s">
        <v>410</v>
      </c>
      <c r="E19">
        <v>10</v>
      </c>
      <c r="G19">
        <v>53.5</v>
      </c>
      <c r="M19">
        <v>5</v>
      </c>
      <c r="N19">
        <v>5</v>
      </c>
    </row>
    <row r="20" spans="1:16" x14ac:dyDescent="0.2">
      <c r="A20" t="s">
        <v>358</v>
      </c>
      <c r="B20" t="s">
        <v>366</v>
      </c>
      <c r="C20" t="s">
        <v>710</v>
      </c>
      <c r="D20" t="s">
        <v>410</v>
      </c>
      <c r="E20">
        <v>14</v>
      </c>
      <c r="F20">
        <v>3</v>
      </c>
      <c r="G20">
        <v>76</v>
      </c>
      <c r="M20">
        <v>9</v>
      </c>
      <c r="N20">
        <v>4</v>
      </c>
      <c r="P20">
        <v>1</v>
      </c>
    </row>
    <row r="21" spans="1:16" x14ac:dyDescent="0.2">
      <c r="A21" t="s">
        <v>358</v>
      </c>
      <c r="B21" t="s">
        <v>437</v>
      </c>
      <c r="C21" t="s">
        <v>710</v>
      </c>
      <c r="D21" t="s">
        <v>410</v>
      </c>
      <c r="E21">
        <v>784</v>
      </c>
      <c r="F21">
        <v>119</v>
      </c>
      <c r="G21">
        <v>73.62</v>
      </c>
      <c r="L21">
        <v>72</v>
      </c>
      <c r="M21">
        <v>490</v>
      </c>
      <c r="N21">
        <v>172</v>
      </c>
      <c r="O21">
        <v>38</v>
      </c>
      <c r="P21">
        <v>12</v>
      </c>
    </row>
    <row r="22" spans="1:16" x14ac:dyDescent="0.2">
      <c r="A22" t="s">
        <v>358</v>
      </c>
      <c r="B22" t="s">
        <v>363</v>
      </c>
      <c r="C22" t="s">
        <v>716</v>
      </c>
      <c r="D22" t="s">
        <v>410</v>
      </c>
      <c r="E22">
        <v>8969</v>
      </c>
      <c r="F22">
        <v>2213</v>
      </c>
      <c r="G22">
        <v>97.14</v>
      </c>
      <c r="L22">
        <v>554</v>
      </c>
      <c r="M22">
        <v>6763</v>
      </c>
      <c r="N22">
        <v>1183</v>
      </c>
      <c r="O22">
        <v>295</v>
      </c>
      <c r="P22">
        <v>173</v>
      </c>
    </row>
    <row r="23" spans="1:16" x14ac:dyDescent="0.2">
      <c r="A23" t="s">
        <v>358</v>
      </c>
      <c r="B23" t="s">
        <v>364</v>
      </c>
      <c r="C23" t="s">
        <v>716</v>
      </c>
      <c r="D23" t="s">
        <v>410</v>
      </c>
      <c r="E23">
        <v>936</v>
      </c>
      <c r="F23">
        <v>73</v>
      </c>
      <c r="G23">
        <v>60.33</v>
      </c>
      <c r="L23">
        <v>290</v>
      </c>
      <c r="M23">
        <v>348</v>
      </c>
      <c r="N23">
        <v>27</v>
      </c>
      <c r="O23">
        <v>244</v>
      </c>
      <c r="P23">
        <v>27</v>
      </c>
    </row>
    <row r="24" spans="1:16" x14ac:dyDescent="0.2">
      <c r="A24" t="s">
        <v>358</v>
      </c>
      <c r="B24" t="s">
        <v>365</v>
      </c>
      <c r="C24" t="s">
        <v>716</v>
      </c>
      <c r="D24" t="s">
        <v>410</v>
      </c>
      <c r="E24">
        <v>190</v>
      </c>
      <c r="F24">
        <v>18</v>
      </c>
      <c r="G24">
        <v>65.010000000000005</v>
      </c>
      <c r="L24">
        <v>2</v>
      </c>
      <c r="M24">
        <v>127</v>
      </c>
      <c r="N24">
        <v>51</v>
      </c>
      <c r="O24">
        <v>9</v>
      </c>
      <c r="P24">
        <v>1</v>
      </c>
    </row>
    <row r="25" spans="1:16" x14ac:dyDescent="0.2">
      <c r="A25" t="s">
        <v>358</v>
      </c>
      <c r="B25" t="s">
        <v>366</v>
      </c>
      <c r="C25" t="s">
        <v>716</v>
      </c>
      <c r="D25" t="s">
        <v>410</v>
      </c>
      <c r="E25">
        <v>221</v>
      </c>
      <c r="F25">
        <v>26</v>
      </c>
      <c r="G25">
        <v>76.47</v>
      </c>
      <c r="L25">
        <v>1</v>
      </c>
      <c r="M25">
        <v>152</v>
      </c>
      <c r="N25">
        <v>61</v>
      </c>
      <c r="O25">
        <v>5</v>
      </c>
      <c r="P25">
        <v>2</v>
      </c>
    </row>
    <row r="26" spans="1:16" x14ac:dyDescent="0.2">
      <c r="A26" t="s">
        <v>358</v>
      </c>
      <c r="B26" t="s">
        <v>437</v>
      </c>
      <c r="C26" t="s">
        <v>716</v>
      </c>
      <c r="D26" t="s">
        <v>410</v>
      </c>
      <c r="E26">
        <v>10316</v>
      </c>
      <c r="F26">
        <v>2330</v>
      </c>
      <c r="G26">
        <v>92.76</v>
      </c>
      <c r="L26">
        <v>847</v>
      </c>
      <c r="M26">
        <v>7390</v>
      </c>
      <c r="N26">
        <v>1322</v>
      </c>
      <c r="O26">
        <v>553</v>
      </c>
      <c r="P26">
        <v>203</v>
      </c>
    </row>
    <row r="27" spans="1:16" x14ac:dyDescent="0.2">
      <c r="A27" t="s">
        <v>358</v>
      </c>
      <c r="B27" t="s">
        <v>363</v>
      </c>
      <c r="C27" t="s">
        <v>720</v>
      </c>
      <c r="D27" t="s">
        <v>410</v>
      </c>
      <c r="E27">
        <v>3299</v>
      </c>
      <c r="F27">
        <v>1017</v>
      </c>
      <c r="G27">
        <v>109.78</v>
      </c>
      <c r="L27">
        <v>384</v>
      </c>
      <c r="M27">
        <v>2570</v>
      </c>
      <c r="N27">
        <v>175</v>
      </c>
      <c r="O27">
        <v>121</v>
      </c>
      <c r="P27">
        <v>49</v>
      </c>
    </row>
    <row r="28" spans="1:16" x14ac:dyDescent="0.2">
      <c r="A28" t="s">
        <v>358</v>
      </c>
      <c r="B28" t="s">
        <v>364</v>
      </c>
      <c r="C28" t="s">
        <v>720</v>
      </c>
      <c r="D28" t="s">
        <v>410</v>
      </c>
      <c r="E28">
        <v>281</v>
      </c>
      <c r="F28">
        <v>59</v>
      </c>
      <c r="G28">
        <v>88.02</v>
      </c>
      <c r="L28">
        <v>106</v>
      </c>
      <c r="M28">
        <v>130</v>
      </c>
      <c r="N28">
        <v>8</v>
      </c>
      <c r="O28">
        <v>28</v>
      </c>
      <c r="P28">
        <v>9</v>
      </c>
    </row>
    <row r="29" spans="1:16" x14ac:dyDescent="0.2">
      <c r="A29" t="s">
        <v>358</v>
      </c>
      <c r="B29" t="s">
        <v>365</v>
      </c>
      <c r="C29" t="s">
        <v>720</v>
      </c>
      <c r="D29" t="s">
        <v>410</v>
      </c>
      <c r="E29">
        <v>114</v>
      </c>
      <c r="F29">
        <v>11</v>
      </c>
      <c r="G29">
        <v>53.87</v>
      </c>
      <c r="L29">
        <v>1</v>
      </c>
      <c r="M29">
        <v>76</v>
      </c>
      <c r="N29">
        <v>34</v>
      </c>
      <c r="O29">
        <v>3</v>
      </c>
    </row>
    <row r="30" spans="1:16" x14ac:dyDescent="0.2">
      <c r="A30" t="s">
        <v>358</v>
      </c>
      <c r="B30" t="s">
        <v>366</v>
      </c>
      <c r="C30" t="s">
        <v>720</v>
      </c>
      <c r="D30" t="s">
        <v>410</v>
      </c>
      <c r="E30">
        <v>27</v>
      </c>
      <c r="F30">
        <v>7</v>
      </c>
      <c r="G30">
        <v>82.15</v>
      </c>
      <c r="M30">
        <v>21</v>
      </c>
      <c r="N30">
        <v>5</v>
      </c>
      <c r="O30">
        <v>1</v>
      </c>
    </row>
    <row r="31" spans="1:16" x14ac:dyDescent="0.2">
      <c r="A31" t="s">
        <v>358</v>
      </c>
      <c r="B31" t="s">
        <v>437</v>
      </c>
      <c r="C31" t="s">
        <v>720</v>
      </c>
      <c r="D31" t="s">
        <v>410</v>
      </c>
      <c r="E31">
        <v>3721</v>
      </c>
      <c r="F31">
        <v>1094</v>
      </c>
      <c r="G31">
        <v>106.23</v>
      </c>
      <c r="L31">
        <v>491</v>
      </c>
      <c r="M31">
        <v>2797</v>
      </c>
      <c r="N31">
        <v>222</v>
      </c>
      <c r="O31">
        <v>153</v>
      </c>
      <c r="P31">
        <v>58</v>
      </c>
    </row>
    <row r="32" spans="1:16" x14ac:dyDescent="0.2">
      <c r="A32" t="s">
        <v>358</v>
      </c>
      <c r="B32" t="s">
        <v>363</v>
      </c>
      <c r="C32" t="s">
        <v>726</v>
      </c>
      <c r="D32" t="s">
        <v>410</v>
      </c>
      <c r="E32">
        <v>1055</v>
      </c>
      <c r="F32">
        <v>244</v>
      </c>
      <c r="G32">
        <v>90.8</v>
      </c>
      <c r="L32">
        <v>87</v>
      </c>
      <c r="M32">
        <v>763</v>
      </c>
      <c r="N32">
        <v>169</v>
      </c>
      <c r="O32">
        <v>27</v>
      </c>
      <c r="P32">
        <v>9</v>
      </c>
    </row>
    <row r="33" spans="1:16" x14ac:dyDescent="0.2">
      <c r="A33" t="s">
        <v>358</v>
      </c>
      <c r="B33" t="s">
        <v>364</v>
      </c>
      <c r="C33" t="s">
        <v>726</v>
      </c>
      <c r="D33" t="s">
        <v>410</v>
      </c>
      <c r="E33">
        <v>64</v>
      </c>
      <c r="F33">
        <v>3</v>
      </c>
      <c r="G33">
        <v>57.61</v>
      </c>
      <c r="L33">
        <v>20</v>
      </c>
      <c r="M33">
        <v>22</v>
      </c>
      <c r="N33">
        <v>4</v>
      </c>
      <c r="O33">
        <v>17</v>
      </c>
      <c r="P33">
        <v>1</v>
      </c>
    </row>
    <row r="34" spans="1:16" x14ac:dyDescent="0.2">
      <c r="A34" t="s">
        <v>358</v>
      </c>
      <c r="B34" t="s">
        <v>365</v>
      </c>
      <c r="C34" t="s">
        <v>726</v>
      </c>
      <c r="D34" t="s">
        <v>410</v>
      </c>
      <c r="E34">
        <v>16</v>
      </c>
      <c r="F34">
        <v>1</v>
      </c>
      <c r="G34">
        <v>68.44</v>
      </c>
      <c r="M34">
        <v>10</v>
      </c>
      <c r="N34">
        <v>5</v>
      </c>
      <c r="P34">
        <v>1</v>
      </c>
    </row>
    <row r="35" spans="1:16" x14ac:dyDescent="0.2">
      <c r="A35" t="s">
        <v>358</v>
      </c>
      <c r="B35" t="s">
        <v>366</v>
      </c>
      <c r="C35" t="s">
        <v>726</v>
      </c>
      <c r="D35" t="s">
        <v>410</v>
      </c>
      <c r="E35">
        <v>7</v>
      </c>
      <c r="G35">
        <v>54.43</v>
      </c>
      <c r="M35">
        <v>5</v>
      </c>
      <c r="N35">
        <v>2</v>
      </c>
    </row>
    <row r="36" spans="1:16" x14ac:dyDescent="0.2">
      <c r="A36" t="s">
        <v>358</v>
      </c>
      <c r="B36" t="s">
        <v>437</v>
      </c>
      <c r="C36" t="s">
        <v>726</v>
      </c>
      <c r="D36" t="s">
        <v>410</v>
      </c>
      <c r="E36">
        <v>1142</v>
      </c>
      <c r="F36">
        <v>248</v>
      </c>
      <c r="G36">
        <v>88.4</v>
      </c>
      <c r="L36">
        <v>107</v>
      </c>
      <c r="M36">
        <v>800</v>
      </c>
      <c r="N36">
        <v>180</v>
      </c>
      <c r="O36">
        <v>44</v>
      </c>
      <c r="P36">
        <v>11</v>
      </c>
    </row>
    <row r="37" spans="1:16" x14ac:dyDescent="0.2">
      <c r="A37" t="s">
        <v>358</v>
      </c>
      <c r="B37" t="s">
        <v>363</v>
      </c>
      <c r="C37" t="s">
        <v>729</v>
      </c>
      <c r="D37" t="s">
        <v>410</v>
      </c>
      <c r="E37">
        <v>1975</v>
      </c>
      <c r="F37">
        <v>338</v>
      </c>
      <c r="G37">
        <v>79.37</v>
      </c>
      <c r="L37">
        <v>135</v>
      </c>
      <c r="M37">
        <v>1475</v>
      </c>
      <c r="N37">
        <v>282</v>
      </c>
      <c r="O37">
        <v>54</v>
      </c>
      <c r="P37">
        <v>29</v>
      </c>
    </row>
    <row r="38" spans="1:16" x14ac:dyDescent="0.2">
      <c r="A38" t="s">
        <v>358</v>
      </c>
      <c r="B38" t="s">
        <v>364</v>
      </c>
      <c r="C38" t="s">
        <v>729</v>
      </c>
      <c r="D38" t="s">
        <v>410</v>
      </c>
      <c r="E38">
        <v>170</v>
      </c>
      <c r="F38">
        <v>13</v>
      </c>
      <c r="G38">
        <v>58.73</v>
      </c>
      <c r="L38">
        <v>47</v>
      </c>
      <c r="M38">
        <v>77</v>
      </c>
      <c r="N38">
        <v>1</v>
      </c>
      <c r="O38">
        <v>40</v>
      </c>
      <c r="P38">
        <v>5</v>
      </c>
    </row>
    <row r="39" spans="1:16" x14ac:dyDescent="0.2">
      <c r="A39" t="s">
        <v>358</v>
      </c>
      <c r="B39" t="s">
        <v>365</v>
      </c>
      <c r="C39" t="s">
        <v>729</v>
      </c>
      <c r="D39" t="s">
        <v>410</v>
      </c>
      <c r="E39">
        <v>74</v>
      </c>
      <c r="F39">
        <v>10</v>
      </c>
      <c r="G39">
        <v>70.66</v>
      </c>
      <c r="M39">
        <v>41</v>
      </c>
      <c r="N39">
        <v>28</v>
      </c>
      <c r="O39">
        <v>4</v>
      </c>
      <c r="P39">
        <v>1</v>
      </c>
    </row>
    <row r="40" spans="1:16" x14ac:dyDescent="0.2">
      <c r="A40" t="s">
        <v>358</v>
      </c>
      <c r="B40" t="s">
        <v>366</v>
      </c>
      <c r="C40" t="s">
        <v>729</v>
      </c>
      <c r="D40" t="s">
        <v>410</v>
      </c>
      <c r="E40">
        <v>56</v>
      </c>
      <c r="F40">
        <v>8</v>
      </c>
      <c r="G40">
        <v>59.43</v>
      </c>
      <c r="M40">
        <v>44</v>
      </c>
      <c r="N40">
        <v>9</v>
      </c>
      <c r="O40">
        <v>2</v>
      </c>
      <c r="P40">
        <v>1</v>
      </c>
    </row>
    <row r="41" spans="1:16" x14ac:dyDescent="0.2">
      <c r="A41" t="s">
        <v>358</v>
      </c>
      <c r="B41" t="s">
        <v>437</v>
      </c>
      <c r="C41" t="s">
        <v>729</v>
      </c>
      <c r="D41" t="s">
        <v>410</v>
      </c>
      <c r="E41">
        <v>2275</v>
      </c>
      <c r="F41">
        <v>369</v>
      </c>
      <c r="G41">
        <v>77.06</v>
      </c>
      <c r="L41">
        <v>182</v>
      </c>
      <c r="M41">
        <v>1637</v>
      </c>
      <c r="N41">
        <v>320</v>
      </c>
      <c r="O41">
        <v>100</v>
      </c>
      <c r="P41">
        <v>36</v>
      </c>
    </row>
    <row r="42" spans="1:16" x14ac:dyDescent="0.2">
      <c r="A42" t="s">
        <v>358</v>
      </c>
      <c r="B42" t="s">
        <v>363</v>
      </c>
      <c r="C42" t="s">
        <v>730</v>
      </c>
      <c r="D42" t="s">
        <v>410</v>
      </c>
      <c r="E42">
        <v>11912</v>
      </c>
      <c r="F42">
        <v>2984</v>
      </c>
      <c r="G42">
        <v>94.37</v>
      </c>
      <c r="L42">
        <v>676</v>
      </c>
      <c r="M42">
        <v>8972</v>
      </c>
      <c r="N42">
        <v>1704</v>
      </c>
      <c r="O42">
        <v>332</v>
      </c>
      <c r="P42">
        <v>228</v>
      </c>
    </row>
    <row r="43" spans="1:16" x14ac:dyDescent="0.2">
      <c r="A43" t="s">
        <v>358</v>
      </c>
      <c r="B43" t="s">
        <v>364</v>
      </c>
      <c r="C43" t="s">
        <v>730</v>
      </c>
      <c r="D43" t="s">
        <v>410</v>
      </c>
      <c r="E43">
        <v>689</v>
      </c>
      <c r="F43">
        <v>91</v>
      </c>
      <c r="G43">
        <v>68.900000000000006</v>
      </c>
      <c r="L43">
        <v>191</v>
      </c>
      <c r="M43">
        <v>290</v>
      </c>
      <c r="N43">
        <v>25</v>
      </c>
      <c r="O43">
        <v>168</v>
      </c>
      <c r="P43">
        <v>15</v>
      </c>
    </row>
    <row r="44" spans="1:16" x14ac:dyDescent="0.2">
      <c r="A44" t="s">
        <v>358</v>
      </c>
      <c r="B44" t="s">
        <v>365</v>
      </c>
      <c r="C44" t="s">
        <v>730</v>
      </c>
      <c r="D44" t="s">
        <v>410</v>
      </c>
      <c r="E44">
        <v>967</v>
      </c>
      <c r="F44">
        <v>86</v>
      </c>
      <c r="G44">
        <v>57.78</v>
      </c>
      <c r="L44">
        <v>9</v>
      </c>
      <c r="M44">
        <v>450</v>
      </c>
      <c r="N44">
        <v>458</v>
      </c>
      <c r="O44">
        <v>33</v>
      </c>
      <c r="P44">
        <v>17</v>
      </c>
    </row>
    <row r="45" spans="1:16" x14ac:dyDescent="0.2">
      <c r="A45" t="s">
        <v>358</v>
      </c>
      <c r="B45" t="s">
        <v>366</v>
      </c>
      <c r="C45" t="s">
        <v>730</v>
      </c>
      <c r="D45" t="s">
        <v>410</v>
      </c>
      <c r="E45">
        <v>589</v>
      </c>
      <c r="F45">
        <v>99</v>
      </c>
      <c r="G45">
        <v>74.430000000000007</v>
      </c>
      <c r="M45">
        <v>415</v>
      </c>
      <c r="N45">
        <v>150</v>
      </c>
      <c r="O45">
        <v>17</v>
      </c>
      <c r="P45">
        <v>7</v>
      </c>
    </row>
    <row r="46" spans="1:16" x14ac:dyDescent="0.2">
      <c r="A46" t="s">
        <v>358</v>
      </c>
      <c r="B46" t="s">
        <v>437</v>
      </c>
      <c r="C46" t="s">
        <v>730</v>
      </c>
      <c r="D46" t="s">
        <v>410</v>
      </c>
      <c r="E46">
        <v>14157</v>
      </c>
      <c r="F46">
        <v>3260</v>
      </c>
      <c r="G46">
        <v>89.8</v>
      </c>
      <c r="L46">
        <v>876</v>
      </c>
      <c r="M46">
        <v>10127</v>
      </c>
      <c r="N46">
        <v>2337</v>
      </c>
      <c r="O46">
        <v>550</v>
      </c>
      <c r="P46">
        <v>267</v>
      </c>
    </row>
    <row r="47" spans="1:16" x14ac:dyDescent="0.2">
      <c r="A47" t="s">
        <v>358</v>
      </c>
      <c r="B47" t="s">
        <v>363</v>
      </c>
      <c r="C47" t="s">
        <v>734</v>
      </c>
      <c r="D47" t="s">
        <v>410</v>
      </c>
      <c r="E47">
        <v>3036</v>
      </c>
      <c r="F47">
        <v>536</v>
      </c>
      <c r="G47">
        <v>81.61</v>
      </c>
      <c r="L47">
        <v>256</v>
      </c>
      <c r="M47">
        <v>2163</v>
      </c>
      <c r="N47">
        <v>416</v>
      </c>
      <c r="O47">
        <v>153</v>
      </c>
      <c r="P47">
        <v>48</v>
      </c>
    </row>
    <row r="48" spans="1:16" x14ac:dyDescent="0.2">
      <c r="A48" t="s">
        <v>358</v>
      </c>
      <c r="B48" t="s">
        <v>364</v>
      </c>
      <c r="C48" t="s">
        <v>734</v>
      </c>
      <c r="D48" t="s">
        <v>410</v>
      </c>
      <c r="E48">
        <v>193</v>
      </c>
      <c r="F48">
        <v>14</v>
      </c>
      <c r="G48">
        <v>60.64</v>
      </c>
      <c r="L48">
        <v>56</v>
      </c>
      <c r="M48">
        <v>72</v>
      </c>
      <c r="N48">
        <v>6</v>
      </c>
      <c r="O48">
        <v>54</v>
      </c>
      <c r="P48">
        <v>5</v>
      </c>
    </row>
    <row r="49" spans="1:16" x14ac:dyDescent="0.2">
      <c r="A49" t="s">
        <v>358</v>
      </c>
      <c r="B49" t="s">
        <v>365</v>
      </c>
      <c r="C49" t="s">
        <v>734</v>
      </c>
      <c r="D49" t="s">
        <v>410</v>
      </c>
      <c r="E49">
        <v>21</v>
      </c>
      <c r="F49">
        <v>1</v>
      </c>
      <c r="G49">
        <v>55.9</v>
      </c>
      <c r="M49">
        <v>14</v>
      </c>
      <c r="N49">
        <v>5</v>
      </c>
      <c r="O49">
        <v>1</v>
      </c>
      <c r="P49">
        <v>1</v>
      </c>
    </row>
    <row r="50" spans="1:16" x14ac:dyDescent="0.2">
      <c r="A50" t="s">
        <v>358</v>
      </c>
      <c r="B50" t="s">
        <v>366</v>
      </c>
      <c r="C50" t="s">
        <v>734</v>
      </c>
      <c r="D50" t="s">
        <v>410</v>
      </c>
      <c r="E50">
        <v>29</v>
      </c>
      <c r="F50">
        <v>5</v>
      </c>
      <c r="G50">
        <v>64</v>
      </c>
      <c r="M50">
        <v>24</v>
      </c>
      <c r="N50">
        <v>4</v>
      </c>
      <c r="P50">
        <v>1</v>
      </c>
    </row>
    <row r="51" spans="1:16" x14ac:dyDescent="0.2">
      <c r="A51" t="s">
        <v>358</v>
      </c>
      <c r="B51" t="s">
        <v>437</v>
      </c>
      <c r="C51" t="s">
        <v>734</v>
      </c>
      <c r="D51" t="s">
        <v>410</v>
      </c>
      <c r="E51">
        <v>3279</v>
      </c>
      <c r="F51">
        <v>556</v>
      </c>
      <c r="G51">
        <v>80.05</v>
      </c>
      <c r="L51">
        <v>312</v>
      </c>
      <c r="M51">
        <v>2273</v>
      </c>
      <c r="N51">
        <v>431</v>
      </c>
      <c r="O51">
        <v>208</v>
      </c>
      <c r="P51">
        <v>55</v>
      </c>
    </row>
    <row r="52" spans="1:16" x14ac:dyDescent="0.2">
      <c r="A52" t="s">
        <v>358</v>
      </c>
      <c r="B52" t="s">
        <v>363</v>
      </c>
      <c r="C52" t="s">
        <v>735</v>
      </c>
      <c r="D52" t="s">
        <v>410</v>
      </c>
      <c r="E52">
        <v>752</v>
      </c>
      <c r="F52">
        <v>123</v>
      </c>
      <c r="G52">
        <v>77.569999999999993</v>
      </c>
      <c r="L52">
        <v>36</v>
      </c>
      <c r="M52">
        <v>550</v>
      </c>
      <c r="N52">
        <v>129</v>
      </c>
      <c r="O52">
        <v>27</v>
      </c>
      <c r="P52">
        <v>10</v>
      </c>
    </row>
    <row r="53" spans="1:16" x14ac:dyDescent="0.2">
      <c r="A53" t="s">
        <v>358</v>
      </c>
      <c r="B53" t="s">
        <v>364</v>
      </c>
      <c r="C53" t="s">
        <v>735</v>
      </c>
      <c r="D53" t="s">
        <v>410</v>
      </c>
      <c r="E53">
        <v>25</v>
      </c>
      <c r="G53">
        <v>57.92</v>
      </c>
      <c r="L53">
        <v>4</v>
      </c>
      <c r="M53">
        <v>16</v>
      </c>
      <c r="O53">
        <v>3</v>
      </c>
      <c r="P53">
        <v>2</v>
      </c>
    </row>
    <row r="54" spans="1:16" x14ac:dyDescent="0.2">
      <c r="A54" t="s">
        <v>358</v>
      </c>
      <c r="B54" t="s">
        <v>365</v>
      </c>
      <c r="C54" t="s">
        <v>735</v>
      </c>
      <c r="D54" t="s">
        <v>410</v>
      </c>
      <c r="E54">
        <v>7</v>
      </c>
      <c r="F54">
        <v>1</v>
      </c>
      <c r="G54">
        <v>63.43</v>
      </c>
      <c r="M54">
        <v>4</v>
      </c>
      <c r="N54">
        <v>3</v>
      </c>
    </row>
    <row r="55" spans="1:16" x14ac:dyDescent="0.2">
      <c r="A55" t="s">
        <v>358</v>
      </c>
      <c r="B55" t="s">
        <v>366</v>
      </c>
      <c r="C55" t="s">
        <v>735</v>
      </c>
      <c r="D55" t="s">
        <v>410</v>
      </c>
      <c r="E55">
        <v>10</v>
      </c>
      <c r="F55">
        <v>1</v>
      </c>
      <c r="G55">
        <v>74.099999999999994</v>
      </c>
      <c r="M55">
        <v>10</v>
      </c>
    </row>
    <row r="56" spans="1:16" x14ac:dyDescent="0.2">
      <c r="A56" t="s">
        <v>358</v>
      </c>
      <c r="B56" t="s">
        <v>437</v>
      </c>
      <c r="C56" t="s">
        <v>735</v>
      </c>
      <c r="D56" t="s">
        <v>410</v>
      </c>
      <c r="E56">
        <v>794</v>
      </c>
      <c r="F56">
        <v>125</v>
      </c>
      <c r="G56">
        <v>76.78</v>
      </c>
      <c r="L56">
        <v>40</v>
      </c>
      <c r="M56">
        <v>580</v>
      </c>
      <c r="N56">
        <v>132</v>
      </c>
      <c r="O56">
        <v>30</v>
      </c>
      <c r="P56">
        <v>12</v>
      </c>
    </row>
    <row r="57" spans="1:16" x14ac:dyDescent="0.2">
      <c r="A57" t="s">
        <v>358</v>
      </c>
      <c r="B57" t="s">
        <v>363</v>
      </c>
      <c r="C57" t="s">
        <v>692</v>
      </c>
      <c r="D57" t="s">
        <v>410</v>
      </c>
      <c r="E57">
        <v>18758</v>
      </c>
      <c r="F57">
        <v>4914</v>
      </c>
      <c r="G57">
        <v>97.68</v>
      </c>
      <c r="L57">
        <v>835</v>
      </c>
      <c r="M57">
        <v>13849</v>
      </c>
      <c r="N57">
        <v>3124</v>
      </c>
      <c r="O57">
        <v>633</v>
      </c>
      <c r="P57">
        <v>315</v>
      </c>
    </row>
    <row r="58" spans="1:16" x14ac:dyDescent="0.2">
      <c r="A58" t="s">
        <v>358</v>
      </c>
      <c r="B58" t="s">
        <v>364</v>
      </c>
      <c r="C58" t="s">
        <v>692</v>
      </c>
      <c r="D58" t="s">
        <v>410</v>
      </c>
      <c r="E58">
        <v>1081</v>
      </c>
      <c r="F58">
        <v>113</v>
      </c>
      <c r="G58">
        <v>63.54</v>
      </c>
      <c r="L58">
        <v>287</v>
      </c>
      <c r="M58">
        <v>443</v>
      </c>
      <c r="N58">
        <v>50</v>
      </c>
      <c r="O58">
        <v>277</v>
      </c>
      <c r="P58">
        <v>24</v>
      </c>
    </row>
    <row r="59" spans="1:16" x14ac:dyDescent="0.2">
      <c r="A59" t="s">
        <v>358</v>
      </c>
      <c r="B59" t="s">
        <v>365</v>
      </c>
      <c r="C59" t="s">
        <v>692</v>
      </c>
      <c r="D59" t="s">
        <v>410</v>
      </c>
      <c r="E59">
        <v>480</v>
      </c>
      <c r="F59">
        <v>52</v>
      </c>
      <c r="G59">
        <v>62.32</v>
      </c>
      <c r="L59">
        <v>2</v>
      </c>
      <c r="M59">
        <v>231</v>
      </c>
      <c r="N59">
        <v>222</v>
      </c>
      <c r="O59">
        <v>22</v>
      </c>
      <c r="P59">
        <v>3</v>
      </c>
    </row>
    <row r="60" spans="1:16" x14ac:dyDescent="0.2">
      <c r="A60" t="s">
        <v>358</v>
      </c>
      <c r="B60" t="s">
        <v>366</v>
      </c>
      <c r="C60" t="s">
        <v>692</v>
      </c>
      <c r="D60" t="s">
        <v>410</v>
      </c>
      <c r="E60">
        <v>438</v>
      </c>
      <c r="F60">
        <v>73</v>
      </c>
      <c r="G60">
        <v>75.53</v>
      </c>
      <c r="L60">
        <v>5</v>
      </c>
      <c r="M60">
        <v>306</v>
      </c>
      <c r="N60">
        <v>108</v>
      </c>
      <c r="O60">
        <v>12</v>
      </c>
      <c r="P60">
        <v>7</v>
      </c>
    </row>
    <row r="61" spans="1:16" x14ac:dyDescent="0.2">
      <c r="A61" t="s">
        <v>358</v>
      </c>
      <c r="B61" t="s">
        <v>437</v>
      </c>
      <c r="C61" t="s">
        <v>692</v>
      </c>
      <c r="D61" t="s">
        <v>410</v>
      </c>
      <c r="E61">
        <v>20757</v>
      </c>
      <c r="F61">
        <v>5152</v>
      </c>
      <c r="G61">
        <v>94.61</v>
      </c>
      <c r="L61">
        <v>1129</v>
      </c>
      <c r="M61">
        <v>14829</v>
      </c>
      <c r="N61">
        <v>3504</v>
      </c>
      <c r="O61">
        <v>944</v>
      </c>
      <c r="P61">
        <v>349</v>
      </c>
    </row>
    <row r="62" spans="1:16" x14ac:dyDescent="0.2">
      <c r="A62" t="s">
        <v>358</v>
      </c>
      <c r="B62" t="s">
        <v>363</v>
      </c>
      <c r="C62" t="s">
        <v>694</v>
      </c>
      <c r="D62" t="s">
        <v>410</v>
      </c>
      <c r="E62">
        <v>2847</v>
      </c>
      <c r="F62">
        <v>523</v>
      </c>
      <c r="G62">
        <v>82.25</v>
      </c>
      <c r="L62">
        <v>130</v>
      </c>
      <c r="M62">
        <v>2193</v>
      </c>
      <c r="N62">
        <v>415</v>
      </c>
      <c r="O62">
        <v>64</v>
      </c>
      <c r="P62">
        <v>45</v>
      </c>
    </row>
    <row r="63" spans="1:16" x14ac:dyDescent="0.2">
      <c r="A63" t="s">
        <v>358</v>
      </c>
      <c r="B63" t="s">
        <v>364</v>
      </c>
      <c r="C63" t="s">
        <v>694</v>
      </c>
      <c r="D63" t="s">
        <v>410</v>
      </c>
      <c r="E63">
        <v>269</v>
      </c>
      <c r="F63">
        <v>23</v>
      </c>
      <c r="G63">
        <v>59.77</v>
      </c>
      <c r="L63">
        <v>56</v>
      </c>
      <c r="M63">
        <v>147</v>
      </c>
      <c r="N63">
        <v>7</v>
      </c>
      <c r="O63">
        <v>46</v>
      </c>
      <c r="P63">
        <v>13</v>
      </c>
    </row>
    <row r="64" spans="1:16" x14ac:dyDescent="0.2">
      <c r="A64" t="s">
        <v>358</v>
      </c>
      <c r="B64" t="s">
        <v>365</v>
      </c>
      <c r="C64" t="s">
        <v>694</v>
      </c>
      <c r="D64" t="s">
        <v>410</v>
      </c>
      <c r="E64">
        <v>49</v>
      </c>
      <c r="F64">
        <v>3</v>
      </c>
      <c r="G64">
        <v>49.41</v>
      </c>
      <c r="L64">
        <v>2</v>
      </c>
      <c r="M64">
        <v>28</v>
      </c>
      <c r="N64">
        <v>16</v>
      </c>
      <c r="O64">
        <v>2</v>
      </c>
      <c r="P64">
        <v>1</v>
      </c>
    </row>
    <row r="65" spans="1:16" x14ac:dyDescent="0.2">
      <c r="A65" t="s">
        <v>358</v>
      </c>
      <c r="B65" t="s">
        <v>366</v>
      </c>
      <c r="C65" t="s">
        <v>694</v>
      </c>
      <c r="D65" t="s">
        <v>410</v>
      </c>
      <c r="E65">
        <v>36</v>
      </c>
      <c r="F65">
        <v>6</v>
      </c>
      <c r="G65">
        <v>68.31</v>
      </c>
      <c r="L65">
        <v>1</v>
      </c>
      <c r="M65">
        <v>23</v>
      </c>
      <c r="N65">
        <v>12</v>
      </c>
    </row>
    <row r="66" spans="1:16" x14ac:dyDescent="0.2">
      <c r="A66" t="s">
        <v>358</v>
      </c>
      <c r="B66" t="s">
        <v>437</v>
      </c>
      <c r="C66" t="s">
        <v>694</v>
      </c>
      <c r="D66" t="s">
        <v>410</v>
      </c>
      <c r="E66">
        <v>3201</v>
      </c>
      <c r="F66">
        <v>555</v>
      </c>
      <c r="G66">
        <v>79.7</v>
      </c>
      <c r="L66">
        <v>189</v>
      </c>
      <c r="M66">
        <v>2391</v>
      </c>
      <c r="N66">
        <v>450</v>
      </c>
      <c r="O66">
        <v>112</v>
      </c>
      <c r="P66">
        <v>59</v>
      </c>
    </row>
    <row r="67" spans="1:16" x14ac:dyDescent="0.2">
      <c r="A67" t="s">
        <v>358</v>
      </c>
      <c r="B67" t="s">
        <v>363</v>
      </c>
      <c r="C67" t="s">
        <v>697</v>
      </c>
      <c r="D67" t="s">
        <v>410</v>
      </c>
      <c r="E67">
        <v>5533</v>
      </c>
      <c r="F67">
        <v>1041</v>
      </c>
      <c r="G67">
        <v>85.51</v>
      </c>
      <c r="L67">
        <v>399</v>
      </c>
      <c r="M67">
        <v>4086</v>
      </c>
      <c r="N67">
        <v>790</v>
      </c>
      <c r="O67">
        <v>173</v>
      </c>
      <c r="P67">
        <v>85</v>
      </c>
    </row>
    <row r="68" spans="1:16" x14ac:dyDescent="0.2">
      <c r="A68" t="s">
        <v>358</v>
      </c>
      <c r="B68" t="s">
        <v>364</v>
      </c>
      <c r="C68" t="s">
        <v>697</v>
      </c>
      <c r="D68" t="s">
        <v>410</v>
      </c>
      <c r="E68">
        <v>330</v>
      </c>
      <c r="F68">
        <v>48</v>
      </c>
      <c r="G68">
        <v>64.87</v>
      </c>
      <c r="L68">
        <v>64</v>
      </c>
      <c r="M68">
        <v>211</v>
      </c>
      <c r="N68">
        <v>18</v>
      </c>
      <c r="O68">
        <v>22</v>
      </c>
      <c r="P68">
        <v>15</v>
      </c>
    </row>
    <row r="69" spans="1:16" x14ac:dyDescent="0.2">
      <c r="A69" t="s">
        <v>358</v>
      </c>
      <c r="B69" t="s">
        <v>365</v>
      </c>
      <c r="C69" t="s">
        <v>697</v>
      </c>
      <c r="D69" t="s">
        <v>410</v>
      </c>
      <c r="E69">
        <v>87</v>
      </c>
      <c r="F69">
        <v>9</v>
      </c>
      <c r="G69">
        <v>57.07</v>
      </c>
      <c r="L69">
        <v>1</v>
      </c>
      <c r="M69">
        <v>51</v>
      </c>
      <c r="N69">
        <v>28</v>
      </c>
      <c r="O69">
        <v>5</v>
      </c>
      <c r="P69">
        <v>2</v>
      </c>
    </row>
    <row r="70" spans="1:16" x14ac:dyDescent="0.2">
      <c r="A70" t="s">
        <v>358</v>
      </c>
      <c r="B70" t="s">
        <v>366</v>
      </c>
      <c r="C70" t="s">
        <v>697</v>
      </c>
      <c r="D70" t="s">
        <v>410</v>
      </c>
      <c r="E70">
        <v>86</v>
      </c>
      <c r="F70">
        <v>9</v>
      </c>
      <c r="G70">
        <v>66.010000000000005</v>
      </c>
      <c r="L70">
        <v>1</v>
      </c>
      <c r="M70">
        <v>66</v>
      </c>
      <c r="N70">
        <v>17</v>
      </c>
      <c r="P70">
        <v>2</v>
      </c>
    </row>
    <row r="71" spans="1:16" x14ac:dyDescent="0.2">
      <c r="A71" t="s">
        <v>358</v>
      </c>
      <c r="B71" t="s">
        <v>437</v>
      </c>
      <c r="C71" t="s">
        <v>697</v>
      </c>
      <c r="D71" t="s">
        <v>410</v>
      </c>
      <c r="E71">
        <v>6036</v>
      </c>
      <c r="F71">
        <v>1107</v>
      </c>
      <c r="G71">
        <v>83.69</v>
      </c>
      <c r="L71">
        <v>465</v>
      </c>
      <c r="M71">
        <v>4414</v>
      </c>
      <c r="N71">
        <v>853</v>
      </c>
      <c r="O71">
        <v>200</v>
      </c>
      <c r="P71">
        <v>104</v>
      </c>
    </row>
    <row r="72" spans="1:16" x14ac:dyDescent="0.2">
      <c r="A72" t="s">
        <v>358</v>
      </c>
      <c r="B72" t="s">
        <v>363</v>
      </c>
      <c r="C72" t="s">
        <v>703</v>
      </c>
      <c r="D72" t="s">
        <v>410</v>
      </c>
      <c r="E72">
        <v>1355</v>
      </c>
      <c r="F72">
        <v>231</v>
      </c>
      <c r="G72">
        <v>82.55</v>
      </c>
      <c r="L72">
        <v>108</v>
      </c>
      <c r="M72">
        <v>1080</v>
      </c>
      <c r="N72">
        <v>86</v>
      </c>
      <c r="O72">
        <v>46</v>
      </c>
      <c r="P72">
        <v>35</v>
      </c>
    </row>
    <row r="73" spans="1:16" x14ac:dyDescent="0.2">
      <c r="A73" t="s">
        <v>358</v>
      </c>
      <c r="B73" t="s">
        <v>364</v>
      </c>
      <c r="C73" t="s">
        <v>703</v>
      </c>
      <c r="D73" t="s">
        <v>410</v>
      </c>
      <c r="E73">
        <v>102</v>
      </c>
      <c r="F73">
        <v>17</v>
      </c>
      <c r="G73">
        <v>71.739999999999995</v>
      </c>
      <c r="L73">
        <v>21</v>
      </c>
      <c r="M73">
        <v>47</v>
      </c>
      <c r="N73">
        <v>5</v>
      </c>
      <c r="O73">
        <v>23</v>
      </c>
      <c r="P73">
        <v>6</v>
      </c>
    </row>
    <row r="74" spans="1:16" x14ac:dyDescent="0.2">
      <c r="A74" t="s">
        <v>358</v>
      </c>
      <c r="B74" t="s">
        <v>365</v>
      </c>
      <c r="C74" t="s">
        <v>703</v>
      </c>
      <c r="D74" t="s">
        <v>410</v>
      </c>
      <c r="E74">
        <v>11</v>
      </c>
      <c r="F74">
        <v>2</v>
      </c>
      <c r="G74">
        <v>70.64</v>
      </c>
      <c r="M74">
        <v>6</v>
      </c>
      <c r="N74">
        <v>5</v>
      </c>
    </row>
    <row r="75" spans="1:16" x14ac:dyDescent="0.2">
      <c r="A75" t="s">
        <v>358</v>
      </c>
      <c r="B75" t="s">
        <v>366</v>
      </c>
      <c r="C75" t="s">
        <v>703</v>
      </c>
      <c r="D75" t="s">
        <v>410</v>
      </c>
      <c r="E75">
        <v>19</v>
      </c>
      <c r="F75">
        <v>1</v>
      </c>
      <c r="G75">
        <v>66</v>
      </c>
      <c r="M75">
        <v>13</v>
      </c>
      <c r="N75">
        <v>6</v>
      </c>
    </row>
    <row r="76" spans="1:16" x14ac:dyDescent="0.2">
      <c r="A76" t="s">
        <v>358</v>
      </c>
      <c r="B76" t="s">
        <v>437</v>
      </c>
      <c r="C76" t="s">
        <v>703</v>
      </c>
      <c r="D76" t="s">
        <v>410</v>
      </c>
      <c r="E76">
        <v>1487</v>
      </c>
      <c r="F76">
        <v>251</v>
      </c>
      <c r="G76">
        <v>81.510000000000005</v>
      </c>
      <c r="L76">
        <v>129</v>
      </c>
      <c r="M76">
        <v>1146</v>
      </c>
      <c r="N76">
        <v>102</v>
      </c>
      <c r="O76">
        <v>69</v>
      </c>
      <c r="P76">
        <v>41</v>
      </c>
    </row>
    <row r="77" spans="1:16" x14ac:dyDescent="0.2">
      <c r="A77" t="s">
        <v>358</v>
      </c>
      <c r="B77" t="s">
        <v>363</v>
      </c>
      <c r="C77" t="s">
        <v>709</v>
      </c>
      <c r="D77" t="s">
        <v>410</v>
      </c>
      <c r="E77">
        <v>17666</v>
      </c>
      <c r="F77">
        <v>4409</v>
      </c>
      <c r="G77">
        <v>95.84</v>
      </c>
      <c r="L77">
        <v>1000</v>
      </c>
      <c r="M77">
        <v>13424</v>
      </c>
      <c r="N77">
        <v>2427</v>
      </c>
      <c r="O77">
        <v>521</v>
      </c>
      <c r="P77">
        <v>294</v>
      </c>
    </row>
    <row r="78" spans="1:16" x14ac:dyDescent="0.2">
      <c r="A78" t="s">
        <v>358</v>
      </c>
      <c r="B78" t="s">
        <v>364</v>
      </c>
      <c r="C78" t="s">
        <v>709</v>
      </c>
      <c r="D78" t="s">
        <v>410</v>
      </c>
      <c r="E78">
        <v>1012</v>
      </c>
      <c r="F78">
        <v>132</v>
      </c>
      <c r="G78">
        <v>72.09</v>
      </c>
      <c r="L78">
        <v>291</v>
      </c>
      <c r="M78">
        <v>399</v>
      </c>
      <c r="N78">
        <v>45</v>
      </c>
      <c r="O78">
        <v>260</v>
      </c>
      <c r="P78">
        <v>17</v>
      </c>
    </row>
    <row r="79" spans="1:16" x14ac:dyDescent="0.2">
      <c r="A79" t="s">
        <v>358</v>
      </c>
      <c r="B79" t="s">
        <v>365</v>
      </c>
      <c r="C79" t="s">
        <v>709</v>
      </c>
      <c r="D79" t="s">
        <v>410</v>
      </c>
      <c r="E79">
        <v>863</v>
      </c>
      <c r="F79">
        <v>60</v>
      </c>
      <c r="G79">
        <v>58.53</v>
      </c>
      <c r="L79">
        <v>3</v>
      </c>
      <c r="M79">
        <v>625</v>
      </c>
      <c r="N79">
        <v>199</v>
      </c>
      <c r="O79">
        <v>31</v>
      </c>
      <c r="P79">
        <v>5</v>
      </c>
    </row>
    <row r="80" spans="1:16" x14ac:dyDescent="0.2">
      <c r="A80" t="s">
        <v>358</v>
      </c>
      <c r="B80" t="s">
        <v>366</v>
      </c>
      <c r="C80" t="s">
        <v>709</v>
      </c>
      <c r="D80" t="s">
        <v>410</v>
      </c>
      <c r="E80">
        <v>518</v>
      </c>
      <c r="F80">
        <v>73</v>
      </c>
      <c r="G80">
        <v>70.11</v>
      </c>
      <c r="L80">
        <v>4</v>
      </c>
      <c r="M80">
        <v>363</v>
      </c>
      <c r="N80">
        <v>135</v>
      </c>
      <c r="O80">
        <v>12</v>
      </c>
      <c r="P80">
        <v>4</v>
      </c>
    </row>
    <row r="81" spans="1:16" x14ac:dyDescent="0.2">
      <c r="A81" t="s">
        <v>358</v>
      </c>
      <c r="B81" t="s">
        <v>437</v>
      </c>
      <c r="C81" t="s">
        <v>709</v>
      </c>
      <c r="D81" t="s">
        <v>410</v>
      </c>
      <c r="E81">
        <v>20059</v>
      </c>
      <c r="F81">
        <v>4674</v>
      </c>
      <c r="G81">
        <v>92.37</v>
      </c>
      <c r="L81">
        <v>1298</v>
      </c>
      <c r="M81">
        <v>14811</v>
      </c>
      <c r="N81">
        <v>2806</v>
      </c>
      <c r="O81">
        <v>824</v>
      </c>
      <c r="P81">
        <v>320</v>
      </c>
    </row>
    <row r="82" spans="1:16" x14ac:dyDescent="0.2">
      <c r="A82" t="s">
        <v>358</v>
      </c>
      <c r="B82" t="s">
        <v>363</v>
      </c>
      <c r="C82" t="s">
        <v>724</v>
      </c>
      <c r="D82" t="s">
        <v>410</v>
      </c>
      <c r="E82">
        <v>997</v>
      </c>
      <c r="F82">
        <v>206</v>
      </c>
      <c r="G82">
        <v>92.15</v>
      </c>
      <c r="L82">
        <v>66</v>
      </c>
      <c r="M82">
        <v>765</v>
      </c>
      <c r="N82">
        <v>133</v>
      </c>
      <c r="O82">
        <v>26</v>
      </c>
      <c r="P82">
        <v>7</v>
      </c>
    </row>
    <row r="83" spans="1:16" x14ac:dyDescent="0.2">
      <c r="A83" t="s">
        <v>358</v>
      </c>
      <c r="B83" t="s">
        <v>364</v>
      </c>
      <c r="C83" t="s">
        <v>724</v>
      </c>
      <c r="D83" t="s">
        <v>410</v>
      </c>
      <c r="E83">
        <v>57</v>
      </c>
      <c r="F83">
        <v>4</v>
      </c>
      <c r="G83">
        <v>62.77</v>
      </c>
      <c r="L83">
        <v>18</v>
      </c>
      <c r="M83">
        <v>25</v>
      </c>
      <c r="N83">
        <v>1</v>
      </c>
      <c r="O83">
        <v>13</v>
      </c>
    </row>
    <row r="84" spans="1:16" x14ac:dyDescent="0.2">
      <c r="A84" t="s">
        <v>358</v>
      </c>
      <c r="B84" t="s">
        <v>365</v>
      </c>
      <c r="C84" t="s">
        <v>724</v>
      </c>
      <c r="D84" t="s">
        <v>410</v>
      </c>
      <c r="E84">
        <v>13</v>
      </c>
      <c r="F84">
        <v>2</v>
      </c>
      <c r="G84">
        <v>67.38</v>
      </c>
      <c r="M84">
        <v>9</v>
      </c>
      <c r="N84">
        <v>2</v>
      </c>
      <c r="O84">
        <v>2</v>
      </c>
    </row>
    <row r="85" spans="1:16" x14ac:dyDescent="0.2">
      <c r="A85" t="s">
        <v>358</v>
      </c>
      <c r="B85" t="s">
        <v>366</v>
      </c>
      <c r="C85" t="s">
        <v>724</v>
      </c>
      <c r="D85" t="s">
        <v>410</v>
      </c>
      <c r="E85">
        <v>17</v>
      </c>
      <c r="F85">
        <v>1</v>
      </c>
      <c r="G85">
        <v>59.76</v>
      </c>
      <c r="M85">
        <v>15</v>
      </c>
      <c r="N85">
        <v>2</v>
      </c>
    </row>
    <row r="86" spans="1:16" x14ac:dyDescent="0.2">
      <c r="A86" t="s">
        <v>358</v>
      </c>
      <c r="B86" t="s">
        <v>437</v>
      </c>
      <c r="C86" t="s">
        <v>724</v>
      </c>
      <c r="D86" t="s">
        <v>410</v>
      </c>
      <c r="E86">
        <v>1084</v>
      </c>
      <c r="F86">
        <v>213</v>
      </c>
      <c r="G86">
        <v>89.8</v>
      </c>
      <c r="L86">
        <v>84</v>
      </c>
      <c r="M86">
        <v>814</v>
      </c>
      <c r="N86">
        <v>138</v>
      </c>
      <c r="O86">
        <v>41</v>
      </c>
      <c r="P86">
        <v>7</v>
      </c>
    </row>
    <row r="87" spans="1:16" x14ac:dyDescent="0.2">
      <c r="A87" t="s">
        <v>358</v>
      </c>
      <c r="B87" t="s">
        <v>363</v>
      </c>
      <c r="C87" t="s">
        <v>725</v>
      </c>
      <c r="D87" t="s">
        <v>410</v>
      </c>
      <c r="E87">
        <v>9428</v>
      </c>
      <c r="F87">
        <v>2427</v>
      </c>
      <c r="G87">
        <v>98.66</v>
      </c>
      <c r="L87">
        <v>570</v>
      </c>
      <c r="M87">
        <v>7028</v>
      </c>
      <c r="N87">
        <v>1378</v>
      </c>
      <c r="O87">
        <v>261</v>
      </c>
      <c r="P87">
        <v>191</v>
      </c>
    </row>
    <row r="88" spans="1:16" x14ac:dyDescent="0.2">
      <c r="A88" t="s">
        <v>358</v>
      </c>
      <c r="B88" t="s">
        <v>364</v>
      </c>
      <c r="C88" t="s">
        <v>725</v>
      </c>
      <c r="D88" t="s">
        <v>410</v>
      </c>
      <c r="E88">
        <v>654</v>
      </c>
      <c r="F88">
        <v>74</v>
      </c>
      <c r="G88">
        <v>65.41</v>
      </c>
      <c r="L88">
        <v>174</v>
      </c>
      <c r="M88">
        <v>260</v>
      </c>
      <c r="N88">
        <v>23</v>
      </c>
      <c r="O88">
        <v>179</v>
      </c>
      <c r="P88">
        <v>18</v>
      </c>
    </row>
    <row r="89" spans="1:16" x14ac:dyDescent="0.2">
      <c r="A89" t="s">
        <v>358</v>
      </c>
      <c r="B89" t="s">
        <v>365</v>
      </c>
      <c r="C89" t="s">
        <v>725</v>
      </c>
      <c r="D89" t="s">
        <v>410</v>
      </c>
      <c r="E89">
        <v>264</v>
      </c>
      <c r="F89">
        <v>25</v>
      </c>
      <c r="G89">
        <v>59.37</v>
      </c>
      <c r="L89">
        <v>2</v>
      </c>
      <c r="M89">
        <v>176</v>
      </c>
      <c r="N89">
        <v>76</v>
      </c>
      <c r="O89">
        <v>6</v>
      </c>
      <c r="P89">
        <v>4</v>
      </c>
    </row>
    <row r="90" spans="1:16" x14ac:dyDescent="0.2">
      <c r="A90" t="s">
        <v>358</v>
      </c>
      <c r="B90" t="s">
        <v>366</v>
      </c>
      <c r="C90" t="s">
        <v>725</v>
      </c>
      <c r="D90" t="s">
        <v>410</v>
      </c>
      <c r="E90">
        <v>209</v>
      </c>
      <c r="F90">
        <v>27</v>
      </c>
      <c r="G90">
        <v>72.180000000000007</v>
      </c>
      <c r="M90">
        <v>143</v>
      </c>
      <c r="N90">
        <v>63</v>
      </c>
      <c r="O90">
        <v>2</v>
      </c>
      <c r="P90">
        <v>1</v>
      </c>
    </row>
    <row r="91" spans="1:16" x14ac:dyDescent="0.2">
      <c r="A91" t="s">
        <v>358</v>
      </c>
      <c r="B91" t="s">
        <v>437</v>
      </c>
      <c r="C91" t="s">
        <v>725</v>
      </c>
      <c r="D91" t="s">
        <v>410</v>
      </c>
      <c r="E91">
        <v>10555</v>
      </c>
      <c r="F91">
        <v>2553</v>
      </c>
      <c r="G91">
        <v>95.09</v>
      </c>
      <c r="L91">
        <v>746</v>
      </c>
      <c r="M91">
        <v>7607</v>
      </c>
      <c r="N91">
        <v>1540</v>
      </c>
      <c r="O91">
        <v>448</v>
      </c>
      <c r="P91">
        <v>214</v>
      </c>
    </row>
    <row r="92" spans="1:16" x14ac:dyDescent="0.2">
      <c r="A92" t="s">
        <v>358</v>
      </c>
      <c r="B92" t="s">
        <v>363</v>
      </c>
      <c r="C92" t="s">
        <v>727</v>
      </c>
      <c r="D92" t="s">
        <v>410</v>
      </c>
      <c r="E92">
        <v>10238</v>
      </c>
      <c r="F92">
        <v>1743</v>
      </c>
      <c r="G92">
        <v>79.239999999999995</v>
      </c>
      <c r="L92">
        <v>628</v>
      </c>
      <c r="M92">
        <v>7197</v>
      </c>
      <c r="N92">
        <v>1870</v>
      </c>
      <c r="O92">
        <v>347</v>
      </c>
      <c r="P92">
        <v>196</v>
      </c>
    </row>
    <row r="93" spans="1:16" x14ac:dyDescent="0.2">
      <c r="A93" t="s">
        <v>358</v>
      </c>
      <c r="B93" t="s">
        <v>364</v>
      </c>
      <c r="C93" t="s">
        <v>727</v>
      </c>
      <c r="D93" t="s">
        <v>410</v>
      </c>
      <c r="E93">
        <v>513</v>
      </c>
      <c r="F93">
        <v>79</v>
      </c>
      <c r="G93">
        <v>72.02</v>
      </c>
      <c r="L93">
        <v>93</v>
      </c>
      <c r="M93">
        <v>341</v>
      </c>
      <c r="N93">
        <v>17</v>
      </c>
      <c r="O93">
        <v>43</v>
      </c>
      <c r="P93">
        <v>19</v>
      </c>
    </row>
    <row r="94" spans="1:16" x14ac:dyDescent="0.2">
      <c r="A94" t="s">
        <v>358</v>
      </c>
      <c r="B94" t="s">
        <v>365</v>
      </c>
      <c r="C94" t="s">
        <v>727</v>
      </c>
      <c r="D94" t="s">
        <v>410</v>
      </c>
      <c r="E94">
        <v>383</v>
      </c>
      <c r="F94">
        <v>25</v>
      </c>
      <c r="G94">
        <v>56.76</v>
      </c>
      <c r="L94">
        <v>2</v>
      </c>
      <c r="M94">
        <v>237</v>
      </c>
      <c r="N94">
        <v>127</v>
      </c>
      <c r="O94">
        <v>13</v>
      </c>
      <c r="P94">
        <v>4</v>
      </c>
    </row>
    <row r="95" spans="1:16" x14ac:dyDescent="0.2">
      <c r="A95" t="s">
        <v>358</v>
      </c>
      <c r="B95" t="s">
        <v>366</v>
      </c>
      <c r="C95" t="s">
        <v>727</v>
      </c>
      <c r="D95" t="s">
        <v>410</v>
      </c>
      <c r="E95">
        <v>189</v>
      </c>
      <c r="F95">
        <v>32</v>
      </c>
      <c r="G95">
        <v>77.91</v>
      </c>
      <c r="L95">
        <v>1</v>
      </c>
      <c r="M95">
        <v>129</v>
      </c>
      <c r="N95">
        <v>54</v>
      </c>
      <c r="O95">
        <v>3</v>
      </c>
      <c r="P95">
        <v>2</v>
      </c>
    </row>
    <row r="96" spans="1:16" x14ac:dyDescent="0.2">
      <c r="A96" t="s">
        <v>358</v>
      </c>
      <c r="B96" t="s">
        <v>437</v>
      </c>
      <c r="C96" t="s">
        <v>727</v>
      </c>
      <c r="D96" t="s">
        <v>410</v>
      </c>
      <c r="E96">
        <v>11323</v>
      </c>
      <c r="F96">
        <v>1879</v>
      </c>
      <c r="G96">
        <v>78.13</v>
      </c>
      <c r="L96">
        <v>724</v>
      </c>
      <c r="M96">
        <v>7904</v>
      </c>
      <c r="N96">
        <v>2068</v>
      </c>
      <c r="O96">
        <v>406</v>
      </c>
      <c r="P96">
        <v>221</v>
      </c>
    </row>
    <row r="97" spans="1:16" x14ac:dyDescent="0.2">
      <c r="A97" t="s">
        <v>358</v>
      </c>
      <c r="B97" t="s">
        <v>363</v>
      </c>
      <c r="C97" t="s">
        <v>732</v>
      </c>
      <c r="D97" t="s">
        <v>410</v>
      </c>
      <c r="E97">
        <v>7043</v>
      </c>
      <c r="F97">
        <v>1561</v>
      </c>
      <c r="G97">
        <v>89.85</v>
      </c>
      <c r="L97">
        <v>353</v>
      </c>
      <c r="M97">
        <v>5251</v>
      </c>
      <c r="N97">
        <v>1013</v>
      </c>
      <c r="O97">
        <v>276</v>
      </c>
      <c r="P97">
        <v>150</v>
      </c>
    </row>
    <row r="98" spans="1:16" x14ac:dyDescent="0.2">
      <c r="A98" t="s">
        <v>358</v>
      </c>
      <c r="B98" t="s">
        <v>364</v>
      </c>
      <c r="C98" t="s">
        <v>732</v>
      </c>
      <c r="D98" t="s">
        <v>410</v>
      </c>
      <c r="E98">
        <v>505</v>
      </c>
      <c r="F98">
        <v>68</v>
      </c>
      <c r="G98">
        <v>72.02</v>
      </c>
      <c r="L98">
        <v>108</v>
      </c>
      <c r="M98">
        <v>258</v>
      </c>
      <c r="N98">
        <v>13</v>
      </c>
      <c r="O98">
        <v>101</v>
      </c>
      <c r="P98">
        <v>25</v>
      </c>
    </row>
    <row r="99" spans="1:16" x14ac:dyDescent="0.2">
      <c r="A99" t="s">
        <v>358</v>
      </c>
      <c r="B99" t="s">
        <v>365</v>
      </c>
      <c r="C99" t="s">
        <v>732</v>
      </c>
      <c r="D99" t="s">
        <v>410</v>
      </c>
      <c r="E99">
        <v>485</v>
      </c>
      <c r="F99">
        <v>53</v>
      </c>
      <c r="G99">
        <v>59.15</v>
      </c>
      <c r="L99">
        <v>1</v>
      </c>
      <c r="M99">
        <v>279</v>
      </c>
      <c r="N99">
        <v>176</v>
      </c>
      <c r="O99">
        <v>20</v>
      </c>
      <c r="P99">
        <v>9</v>
      </c>
    </row>
    <row r="100" spans="1:16" x14ac:dyDescent="0.2">
      <c r="A100" t="s">
        <v>358</v>
      </c>
      <c r="B100" t="s">
        <v>366</v>
      </c>
      <c r="C100" t="s">
        <v>732</v>
      </c>
      <c r="D100" t="s">
        <v>410</v>
      </c>
      <c r="E100">
        <v>234</v>
      </c>
      <c r="F100">
        <v>30</v>
      </c>
      <c r="G100">
        <v>72.45</v>
      </c>
      <c r="L100">
        <v>2</v>
      </c>
      <c r="M100">
        <v>180</v>
      </c>
      <c r="N100">
        <v>47</v>
      </c>
      <c r="P100">
        <v>5</v>
      </c>
    </row>
    <row r="101" spans="1:16" x14ac:dyDescent="0.2">
      <c r="A101" t="s">
        <v>358</v>
      </c>
      <c r="B101" t="s">
        <v>437</v>
      </c>
      <c r="C101" t="s">
        <v>732</v>
      </c>
      <c r="D101" t="s">
        <v>410</v>
      </c>
      <c r="E101">
        <v>8267</v>
      </c>
      <c r="F101">
        <v>1712</v>
      </c>
      <c r="G101">
        <v>86.47</v>
      </c>
      <c r="L101">
        <v>464</v>
      </c>
      <c r="M101">
        <v>5968</v>
      </c>
      <c r="N101">
        <v>1249</v>
      </c>
      <c r="O101">
        <v>397</v>
      </c>
      <c r="P101">
        <v>189</v>
      </c>
    </row>
    <row r="102" spans="1:16" x14ac:dyDescent="0.2">
      <c r="A102" t="s">
        <v>358</v>
      </c>
      <c r="B102" t="s">
        <v>437</v>
      </c>
      <c r="C102" t="s">
        <v>376</v>
      </c>
      <c r="D102" t="s">
        <v>410</v>
      </c>
      <c r="E102">
        <v>3721</v>
      </c>
      <c r="F102">
        <v>1094</v>
      </c>
      <c r="G102">
        <v>106.23</v>
      </c>
      <c r="H102">
        <v>139</v>
      </c>
      <c r="I102">
        <v>951</v>
      </c>
      <c r="J102">
        <v>130.15</v>
      </c>
      <c r="K102">
        <v>128.77000000000001</v>
      </c>
      <c r="L102">
        <v>491</v>
      </c>
      <c r="M102">
        <v>2797</v>
      </c>
      <c r="N102">
        <v>222</v>
      </c>
      <c r="O102">
        <v>153</v>
      </c>
      <c r="P102">
        <v>58</v>
      </c>
    </row>
    <row r="103" spans="1:16" x14ac:dyDescent="0.2">
      <c r="A103" t="s">
        <v>358</v>
      </c>
      <c r="B103" t="s">
        <v>437</v>
      </c>
      <c r="C103" t="s">
        <v>406</v>
      </c>
      <c r="D103" t="s">
        <v>410</v>
      </c>
      <c r="E103">
        <v>77086</v>
      </c>
      <c r="F103">
        <v>15432</v>
      </c>
      <c r="G103">
        <v>84.5</v>
      </c>
      <c r="H103">
        <v>3679</v>
      </c>
      <c r="I103">
        <v>24134</v>
      </c>
      <c r="J103">
        <v>109.4</v>
      </c>
      <c r="K103">
        <v>106.86</v>
      </c>
      <c r="L103">
        <v>5192</v>
      </c>
      <c r="M103">
        <v>55907</v>
      </c>
      <c r="N103">
        <v>11747</v>
      </c>
      <c r="O103">
        <v>2879</v>
      </c>
      <c r="P103">
        <v>1360</v>
      </c>
    </row>
    <row r="104" spans="1:16" x14ac:dyDescent="0.2">
      <c r="A104" t="s">
        <v>358</v>
      </c>
      <c r="B104" t="s">
        <v>437</v>
      </c>
      <c r="C104" t="s">
        <v>404</v>
      </c>
      <c r="D104" t="s">
        <v>410</v>
      </c>
      <c r="E104">
        <v>85021</v>
      </c>
      <c r="F104">
        <v>19473</v>
      </c>
      <c r="G104">
        <v>91.97</v>
      </c>
      <c r="H104">
        <v>3828</v>
      </c>
      <c r="I104">
        <v>24919</v>
      </c>
      <c r="J104">
        <v>116.33</v>
      </c>
      <c r="K104">
        <v>112.72</v>
      </c>
      <c r="L104">
        <v>6119</v>
      </c>
      <c r="M104">
        <v>61757</v>
      </c>
      <c r="N104">
        <v>11627</v>
      </c>
      <c r="O104">
        <v>4002</v>
      </c>
      <c r="P104">
        <v>1515</v>
      </c>
    </row>
    <row r="105" spans="1:16" x14ac:dyDescent="0.2">
      <c r="A105" t="s">
        <v>358</v>
      </c>
      <c r="B105" t="s">
        <v>437</v>
      </c>
      <c r="C105" t="s">
        <v>405</v>
      </c>
      <c r="D105" t="s">
        <v>410</v>
      </c>
      <c r="E105">
        <v>87856</v>
      </c>
      <c r="F105">
        <v>19485</v>
      </c>
      <c r="G105">
        <v>89.87</v>
      </c>
      <c r="H105">
        <v>4216</v>
      </c>
      <c r="I105">
        <v>27962</v>
      </c>
      <c r="J105">
        <v>120.2</v>
      </c>
      <c r="K105">
        <v>113.08</v>
      </c>
      <c r="L105">
        <v>5717</v>
      </c>
      <c r="M105">
        <v>62392</v>
      </c>
      <c r="N105">
        <v>14084</v>
      </c>
      <c r="O105">
        <v>4037</v>
      </c>
      <c r="P105">
        <v>1624</v>
      </c>
    </row>
    <row r="106" spans="1:16" x14ac:dyDescent="0.2">
      <c r="A106" t="s">
        <v>358</v>
      </c>
      <c r="B106" t="s">
        <v>437</v>
      </c>
      <c r="C106" t="s">
        <v>407</v>
      </c>
      <c r="D106" t="s">
        <v>410</v>
      </c>
      <c r="E106">
        <v>61040</v>
      </c>
      <c r="F106">
        <v>12682</v>
      </c>
      <c r="G106">
        <v>87.81</v>
      </c>
      <c r="H106">
        <v>3050</v>
      </c>
      <c r="I106">
        <v>19994</v>
      </c>
      <c r="J106">
        <v>112.31</v>
      </c>
      <c r="K106">
        <v>105.95</v>
      </c>
      <c r="L106">
        <v>4657</v>
      </c>
      <c r="M106">
        <v>45232</v>
      </c>
      <c r="N106">
        <v>7954</v>
      </c>
      <c r="O106">
        <v>2075</v>
      </c>
      <c r="P106">
        <v>1121</v>
      </c>
    </row>
    <row r="107" spans="1:16" x14ac:dyDescent="0.2">
      <c r="A107" t="s">
        <v>358</v>
      </c>
      <c r="B107" t="s">
        <v>437</v>
      </c>
      <c r="C107" t="s">
        <v>408</v>
      </c>
      <c r="D107" t="s">
        <v>410</v>
      </c>
      <c r="E107">
        <v>71394</v>
      </c>
      <c r="F107">
        <v>15875</v>
      </c>
      <c r="G107">
        <v>88.13</v>
      </c>
      <c r="H107">
        <v>3227</v>
      </c>
      <c r="I107">
        <v>21351</v>
      </c>
      <c r="J107">
        <v>114.9</v>
      </c>
      <c r="K107">
        <v>110.1</v>
      </c>
      <c r="L107">
        <v>4907</v>
      </c>
      <c r="M107">
        <v>52786</v>
      </c>
      <c r="N107">
        <v>9484</v>
      </c>
      <c r="O107">
        <v>2942</v>
      </c>
      <c r="P107">
        <v>1272</v>
      </c>
    </row>
    <row r="108" spans="1:16" x14ac:dyDescent="0.2">
      <c r="A108" t="s">
        <v>358</v>
      </c>
      <c r="B108" t="s">
        <v>363</v>
      </c>
      <c r="C108" t="s">
        <v>376</v>
      </c>
      <c r="D108" t="s">
        <v>410</v>
      </c>
      <c r="E108">
        <v>3299</v>
      </c>
      <c r="F108">
        <v>1017</v>
      </c>
      <c r="G108">
        <v>109.78</v>
      </c>
      <c r="H108">
        <v>131</v>
      </c>
      <c r="I108">
        <v>878</v>
      </c>
      <c r="J108">
        <v>132.53</v>
      </c>
      <c r="K108">
        <v>131.04</v>
      </c>
      <c r="L108">
        <v>384</v>
      </c>
      <c r="M108">
        <v>2570</v>
      </c>
      <c r="N108">
        <v>175</v>
      </c>
      <c r="O108">
        <v>121</v>
      </c>
      <c r="P108">
        <v>49</v>
      </c>
    </row>
    <row r="109" spans="1:16" x14ac:dyDescent="0.2">
      <c r="A109" t="s">
        <v>358</v>
      </c>
      <c r="B109" t="s">
        <v>363</v>
      </c>
      <c r="C109" t="s">
        <v>406</v>
      </c>
      <c r="D109" t="s">
        <v>410</v>
      </c>
      <c r="E109">
        <v>69342</v>
      </c>
      <c r="F109">
        <v>14580</v>
      </c>
      <c r="G109">
        <v>86.97</v>
      </c>
      <c r="H109">
        <v>3068</v>
      </c>
      <c r="I109">
        <v>20448</v>
      </c>
      <c r="J109">
        <v>116.64</v>
      </c>
      <c r="K109">
        <v>112.63</v>
      </c>
      <c r="L109">
        <v>4335</v>
      </c>
      <c r="M109">
        <v>51211</v>
      </c>
      <c r="N109">
        <v>10723</v>
      </c>
      <c r="O109">
        <v>1982</v>
      </c>
      <c r="P109">
        <v>1090</v>
      </c>
    </row>
    <row r="110" spans="1:16" x14ac:dyDescent="0.2">
      <c r="A110" t="s">
        <v>358</v>
      </c>
      <c r="B110" t="s">
        <v>363</v>
      </c>
      <c r="C110" t="s">
        <v>404</v>
      </c>
      <c r="D110" t="s">
        <v>410</v>
      </c>
      <c r="E110">
        <v>74383</v>
      </c>
      <c r="F110">
        <v>18293</v>
      </c>
      <c r="G110">
        <v>95.68</v>
      </c>
      <c r="H110">
        <v>3139</v>
      </c>
      <c r="I110">
        <v>20536</v>
      </c>
      <c r="J110">
        <v>121.55</v>
      </c>
      <c r="K110">
        <v>117.89</v>
      </c>
      <c r="L110">
        <v>4380</v>
      </c>
      <c r="M110">
        <v>56371</v>
      </c>
      <c r="N110">
        <v>9976</v>
      </c>
      <c r="O110">
        <v>2340</v>
      </c>
      <c r="P110">
        <v>1315</v>
      </c>
    </row>
    <row r="111" spans="1:16" x14ac:dyDescent="0.2">
      <c r="A111" t="s">
        <v>358</v>
      </c>
      <c r="B111" t="s">
        <v>363</v>
      </c>
      <c r="C111" t="s">
        <v>405</v>
      </c>
      <c r="D111" t="s">
        <v>410</v>
      </c>
      <c r="E111">
        <v>78033</v>
      </c>
      <c r="F111">
        <v>18324</v>
      </c>
      <c r="G111">
        <v>92.89</v>
      </c>
      <c r="H111">
        <v>3518</v>
      </c>
      <c r="I111">
        <v>23392</v>
      </c>
      <c r="J111">
        <v>127.58</v>
      </c>
      <c r="K111">
        <v>119.1</v>
      </c>
      <c r="L111">
        <v>4271</v>
      </c>
      <c r="M111">
        <v>57323</v>
      </c>
      <c r="N111">
        <v>12392</v>
      </c>
      <c r="O111">
        <v>2623</v>
      </c>
      <c r="P111">
        <v>1422</v>
      </c>
    </row>
    <row r="112" spans="1:16" x14ac:dyDescent="0.2">
      <c r="A112" t="s">
        <v>358</v>
      </c>
      <c r="B112" t="s">
        <v>363</v>
      </c>
      <c r="C112" t="s">
        <v>407</v>
      </c>
      <c r="D112" t="s">
        <v>410</v>
      </c>
      <c r="E112">
        <v>55078</v>
      </c>
      <c r="F112">
        <v>11935</v>
      </c>
      <c r="G112">
        <v>90.12</v>
      </c>
      <c r="H112">
        <v>2543</v>
      </c>
      <c r="I112">
        <v>16639</v>
      </c>
      <c r="J112">
        <v>120.98</v>
      </c>
      <c r="K112">
        <v>113.77</v>
      </c>
      <c r="L112">
        <v>3900</v>
      </c>
      <c r="M112">
        <v>41427</v>
      </c>
      <c r="N112">
        <v>7244</v>
      </c>
      <c r="O112">
        <v>1609</v>
      </c>
      <c r="P112">
        <v>897</v>
      </c>
    </row>
    <row r="113" spans="1:16" x14ac:dyDescent="0.2">
      <c r="A113" t="s">
        <v>358</v>
      </c>
      <c r="B113" t="s">
        <v>363</v>
      </c>
      <c r="C113" t="s">
        <v>408</v>
      </c>
      <c r="D113" t="s">
        <v>410</v>
      </c>
      <c r="E113">
        <v>63556</v>
      </c>
      <c r="F113">
        <v>15042</v>
      </c>
      <c r="G113">
        <v>91.1</v>
      </c>
      <c r="H113">
        <v>2615</v>
      </c>
      <c r="I113">
        <v>17747</v>
      </c>
      <c r="J113">
        <v>123.25</v>
      </c>
      <c r="K113">
        <v>116.24</v>
      </c>
      <c r="L113">
        <v>3947</v>
      </c>
      <c r="M113">
        <v>48260</v>
      </c>
      <c r="N113">
        <v>8419</v>
      </c>
      <c r="O113">
        <v>1955</v>
      </c>
      <c r="P113">
        <v>972</v>
      </c>
    </row>
    <row r="114" spans="1:16" x14ac:dyDescent="0.2">
      <c r="A114" t="s">
        <v>358</v>
      </c>
      <c r="B114" t="s">
        <v>364</v>
      </c>
      <c r="C114" t="s">
        <v>376</v>
      </c>
      <c r="D114" t="s">
        <v>410</v>
      </c>
      <c r="E114">
        <v>281</v>
      </c>
      <c r="F114">
        <v>59</v>
      </c>
      <c r="G114">
        <v>88.02</v>
      </c>
      <c r="H114">
        <v>6</v>
      </c>
      <c r="I114">
        <v>55</v>
      </c>
      <c r="J114">
        <v>74.83</v>
      </c>
      <c r="K114">
        <v>102.13</v>
      </c>
      <c r="L114">
        <v>106</v>
      </c>
      <c r="M114">
        <v>130</v>
      </c>
      <c r="N114">
        <v>8</v>
      </c>
      <c r="O114">
        <v>28</v>
      </c>
      <c r="P114">
        <v>9</v>
      </c>
    </row>
    <row r="115" spans="1:16" x14ac:dyDescent="0.2">
      <c r="A115" t="s">
        <v>358</v>
      </c>
      <c r="B115" t="s">
        <v>364</v>
      </c>
      <c r="C115" t="s">
        <v>406</v>
      </c>
      <c r="D115" t="s">
        <v>410</v>
      </c>
      <c r="E115">
        <v>3941</v>
      </c>
      <c r="F115">
        <v>468</v>
      </c>
      <c r="G115">
        <v>66.66</v>
      </c>
      <c r="H115">
        <v>436</v>
      </c>
      <c r="I115">
        <v>2613</v>
      </c>
      <c r="J115">
        <v>62.08</v>
      </c>
      <c r="K115">
        <v>65.569999999999993</v>
      </c>
      <c r="L115">
        <v>814</v>
      </c>
      <c r="M115">
        <v>2094</v>
      </c>
      <c r="N115">
        <v>119</v>
      </c>
      <c r="O115">
        <v>718</v>
      </c>
      <c r="P115">
        <v>196</v>
      </c>
    </row>
    <row r="116" spans="1:16" x14ac:dyDescent="0.2">
      <c r="A116" t="s">
        <v>358</v>
      </c>
      <c r="B116" t="s">
        <v>364</v>
      </c>
      <c r="C116" t="s">
        <v>404</v>
      </c>
      <c r="D116" t="s">
        <v>410</v>
      </c>
      <c r="E116">
        <v>5820</v>
      </c>
      <c r="F116">
        <v>642</v>
      </c>
      <c r="G116">
        <v>65.959999999999994</v>
      </c>
      <c r="H116">
        <v>496</v>
      </c>
      <c r="I116">
        <v>3182</v>
      </c>
      <c r="J116">
        <v>83.92</v>
      </c>
      <c r="K116">
        <v>80.87</v>
      </c>
      <c r="L116">
        <v>1703</v>
      </c>
      <c r="M116">
        <v>2271</v>
      </c>
      <c r="N116">
        <v>215</v>
      </c>
      <c r="O116">
        <v>1497</v>
      </c>
      <c r="P116">
        <v>134</v>
      </c>
    </row>
    <row r="117" spans="1:16" x14ac:dyDescent="0.2">
      <c r="A117" t="s">
        <v>358</v>
      </c>
      <c r="B117" t="s">
        <v>364</v>
      </c>
      <c r="C117" t="s">
        <v>405</v>
      </c>
      <c r="D117" t="s">
        <v>410</v>
      </c>
      <c r="E117">
        <v>5616</v>
      </c>
      <c r="F117">
        <v>673</v>
      </c>
      <c r="G117">
        <v>66.75</v>
      </c>
      <c r="H117">
        <v>530</v>
      </c>
      <c r="I117">
        <v>3549</v>
      </c>
      <c r="J117">
        <v>74.63</v>
      </c>
      <c r="K117">
        <v>73.75</v>
      </c>
      <c r="L117">
        <v>1420</v>
      </c>
      <c r="M117">
        <v>2539</v>
      </c>
      <c r="N117">
        <v>204</v>
      </c>
      <c r="O117">
        <v>1297</v>
      </c>
      <c r="P117">
        <v>156</v>
      </c>
    </row>
    <row r="118" spans="1:16" x14ac:dyDescent="0.2">
      <c r="A118" t="s">
        <v>358</v>
      </c>
      <c r="B118" t="s">
        <v>364</v>
      </c>
      <c r="C118" t="s">
        <v>407</v>
      </c>
      <c r="D118" t="s">
        <v>410</v>
      </c>
      <c r="E118">
        <v>3860</v>
      </c>
      <c r="F118">
        <v>539</v>
      </c>
      <c r="G118">
        <v>69.7</v>
      </c>
      <c r="H118">
        <v>422</v>
      </c>
      <c r="I118">
        <v>2735</v>
      </c>
      <c r="J118">
        <v>61.56</v>
      </c>
      <c r="K118">
        <v>60.97</v>
      </c>
      <c r="L118">
        <v>719</v>
      </c>
      <c r="M118">
        <v>2427</v>
      </c>
      <c r="N118">
        <v>137</v>
      </c>
      <c r="O118">
        <v>393</v>
      </c>
      <c r="P118">
        <v>184</v>
      </c>
    </row>
    <row r="119" spans="1:16" x14ac:dyDescent="0.2">
      <c r="A119" t="s">
        <v>358</v>
      </c>
      <c r="B119" t="s">
        <v>364</v>
      </c>
      <c r="C119" t="s">
        <v>408</v>
      </c>
      <c r="D119" t="s">
        <v>410</v>
      </c>
      <c r="E119">
        <v>4035</v>
      </c>
      <c r="F119">
        <v>404</v>
      </c>
      <c r="G119">
        <v>64.650000000000006</v>
      </c>
      <c r="H119">
        <v>435</v>
      </c>
      <c r="I119">
        <v>2524</v>
      </c>
      <c r="J119">
        <v>68.349999999999994</v>
      </c>
      <c r="K119">
        <v>70.66</v>
      </c>
      <c r="L119">
        <v>932</v>
      </c>
      <c r="M119">
        <v>2004</v>
      </c>
      <c r="N119">
        <v>96</v>
      </c>
      <c r="O119">
        <v>800</v>
      </c>
      <c r="P119">
        <v>203</v>
      </c>
    </row>
    <row r="120" spans="1:16" x14ac:dyDescent="0.2">
      <c r="A120" t="s">
        <v>358</v>
      </c>
      <c r="B120" t="s">
        <v>365</v>
      </c>
      <c r="C120" t="s">
        <v>376</v>
      </c>
      <c r="D120" t="s">
        <v>410</v>
      </c>
      <c r="E120">
        <v>114</v>
      </c>
      <c r="F120">
        <v>11</v>
      </c>
      <c r="G120">
        <v>53.87</v>
      </c>
      <c r="I120">
        <v>15</v>
      </c>
      <c r="K120">
        <v>92.8</v>
      </c>
      <c r="L120">
        <v>1</v>
      </c>
      <c r="M120">
        <v>76</v>
      </c>
      <c r="N120">
        <v>34</v>
      </c>
      <c r="O120">
        <v>3</v>
      </c>
    </row>
    <row r="121" spans="1:16" x14ac:dyDescent="0.2">
      <c r="A121" t="s">
        <v>358</v>
      </c>
      <c r="B121" t="s">
        <v>365</v>
      </c>
      <c r="C121" t="s">
        <v>406</v>
      </c>
      <c r="D121" t="s">
        <v>410</v>
      </c>
      <c r="E121">
        <v>2329</v>
      </c>
      <c r="F121">
        <v>226</v>
      </c>
      <c r="G121">
        <v>56.17</v>
      </c>
      <c r="H121">
        <v>118</v>
      </c>
      <c r="I121">
        <v>546</v>
      </c>
      <c r="J121">
        <v>98.16</v>
      </c>
      <c r="K121">
        <v>98.99</v>
      </c>
      <c r="L121">
        <v>24</v>
      </c>
      <c r="M121">
        <v>1521</v>
      </c>
      <c r="N121">
        <v>567</v>
      </c>
      <c r="O121">
        <v>166</v>
      </c>
      <c r="P121">
        <v>51</v>
      </c>
    </row>
    <row r="122" spans="1:16" x14ac:dyDescent="0.2">
      <c r="A122" t="s">
        <v>358</v>
      </c>
      <c r="B122" t="s">
        <v>365</v>
      </c>
      <c r="C122" t="s">
        <v>404</v>
      </c>
      <c r="D122" t="s">
        <v>410</v>
      </c>
      <c r="E122">
        <v>2742</v>
      </c>
      <c r="F122">
        <v>233</v>
      </c>
      <c r="G122">
        <v>60.62</v>
      </c>
      <c r="H122">
        <v>110</v>
      </c>
      <c r="I122">
        <v>679</v>
      </c>
      <c r="J122">
        <v>102.45</v>
      </c>
      <c r="K122">
        <v>100.85</v>
      </c>
      <c r="L122">
        <v>28</v>
      </c>
      <c r="M122">
        <v>1665</v>
      </c>
      <c r="N122">
        <v>899</v>
      </c>
      <c r="O122">
        <v>109</v>
      </c>
      <c r="P122">
        <v>41</v>
      </c>
    </row>
    <row r="123" spans="1:16" x14ac:dyDescent="0.2">
      <c r="A123" t="s">
        <v>358</v>
      </c>
      <c r="B123" t="s">
        <v>365</v>
      </c>
      <c r="C123" t="s">
        <v>405</v>
      </c>
      <c r="D123" t="s">
        <v>410</v>
      </c>
      <c r="E123">
        <v>2354</v>
      </c>
      <c r="F123">
        <v>217</v>
      </c>
      <c r="G123">
        <v>58.94</v>
      </c>
      <c r="H123">
        <v>113</v>
      </c>
      <c r="I123">
        <v>606</v>
      </c>
      <c r="J123">
        <v>101.13</v>
      </c>
      <c r="K123">
        <v>103.32</v>
      </c>
      <c r="L123">
        <v>14</v>
      </c>
      <c r="M123">
        <v>1254</v>
      </c>
      <c r="N123">
        <v>990</v>
      </c>
      <c r="O123">
        <v>75</v>
      </c>
      <c r="P123">
        <v>21</v>
      </c>
    </row>
    <row r="124" spans="1:16" x14ac:dyDescent="0.2">
      <c r="A124" t="s">
        <v>358</v>
      </c>
      <c r="B124" t="s">
        <v>365</v>
      </c>
      <c r="C124" t="s">
        <v>407</v>
      </c>
      <c r="D124" t="s">
        <v>410</v>
      </c>
      <c r="E124">
        <v>1213</v>
      </c>
      <c r="F124">
        <v>114</v>
      </c>
      <c r="G124">
        <v>57.79</v>
      </c>
      <c r="H124">
        <v>54</v>
      </c>
      <c r="I124">
        <v>280</v>
      </c>
      <c r="J124">
        <v>99.8</v>
      </c>
      <c r="K124">
        <v>100.84</v>
      </c>
      <c r="L124">
        <v>32</v>
      </c>
      <c r="M124">
        <v>731</v>
      </c>
      <c r="N124">
        <v>358</v>
      </c>
      <c r="O124">
        <v>66</v>
      </c>
      <c r="P124">
        <v>26</v>
      </c>
    </row>
    <row r="125" spans="1:16" x14ac:dyDescent="0.2">
      <c r="A125" t="s">
        <v>358</v>
      </c>
      <c r="B125" t="s">
        <v>365</v>
      </c>
      <c r="C125" t="s">
        <v>408</v>
      </c>
      <c r="D125" t="s">
        <v>410</v>
      </c>
      <c r="E125">
        <v>2018</v>
      </c>
      <c r="F125">
        <v>193</v>
      </c>
      <c r="G125">
        <v>58.21</v>
      </c>
      <c r="H125">
        <v>91</v>
      </c>
      <c r="I125">
        <v>432</v>
      </c>
      <c r="J125">
        <v>104.92</v>
      </c>
      <c r="K125">
        <v>108.88</v>
      </c>
      <c r="L125">
        <v>20</v>
      </c>
      <c r="M125">
        <v>1255</v>
      </c>
      <c r="N125">
        <v>514</v>
      </c>
      <c r="O125">
        <v>169</v>
      </c>
      <c r="P125">
        <v>60</v>
      </c>
    </row>
    <row r="126" spans="1:16" x14ac:dyDescent="0.2">
      <c r="A126" t="s">
        <v>358</v>
      </c>
      <c r="B126" t="s">
        <v>366</v>
      </c>
      <c r="C126" t="s">
        <v>376</v>
      </c>
      <c r="D126" t="s">
        <v>410</v>
      </c>
      <c r="E126">
        <v>27</v>
      </c>
      <c r="F126">
        <v>7</v>
      </c>
      <c r="G126">
        <v>82.15</v>
      </c>
      <c r="H126">
        <v>2</v>
      </c>
      <c r="I126">
        <v>3</v>
      </c>
      <c r="J126">
        <v>140</v>
      </c>
      <c r="K126">
        <v>133</v>
      </c>
      <c r="M126">
        <v>21</v>
      </c>
      <c r="N126">
        <v>5</v>
      </c>
      <c r="O126">
        <v>1</v>
      </c>
    </row>
    <row r="127" spans="1:16" x14ac:dyDescent="0.2">
      <c r="A127" t="s">
        <v>358</v>
      </c>
      <c r="B127" t="s">
        <v>366</v>
      </c>
      <c r="C127" t="s">
        <v>406</v>
      </c>
      <c r="D127" t="s">
        <v>410</v>
      </c>
      <c r="E127">
        <v>1474</v>
      </c>
      <c r="F127">
        <v>158</v>
      </c>
      <c r="G127">
        <v>60.77</v>
      </c>
      <c r="H127">
        <v>57</v>
      </c>
      <c r="I127">
        <v>527</v>
      </c>
      <c r="J127">
        <v>104.63</v>
      </c>
      <c r="K127">
        <v>95.81</v>
      </c>
      <c r="L127">
        <v>19</v>
      </c>
      <c r="M127">
        <v>1081</v>
      </c>
      <c r="N127">
        <v>338</v>
      </c>
      <c r="O127">
        <v>13</v>
      </c>
      <c r="P127">
        <v>23</v>
      </c>
    </row>
    <row r="128" spans="1:16" x14ac:dyDescent="0.2">
      <c r="A128" t="s">
        <v>358</v>
      </c>
      <c r="B128" t="s">
        <v>366</v>
      </c>
      <c r="C128" t="s">
        <v>404</v>
      </c>
      <c r="D128" t="s">
        <v>410</v>
      </c>
      <c r="E128">
        <v>2076</v>
      </c>
      <c r="F128">
        <v>305</v>
      </c>
      <c r="G128">
        <v>73.459999999999994</v>
      </c>
      <c r="H128">
        <v>83</v>
      </c>
      <c r="I128">
        <v>522</v>
      </c>
      <c r="J128">
        <v>131.11000000000001</v>
      </c>
      <c r="K128">
        <v>118.86</v>
      </c>
      <c r="L128">
        <v>8</v>
      </c>
      <c r="M128">
        <v>1450</v>
      </c>
      <c r="N128">
        <v>537</v>
      </c>
      <c r="O128">
        <v>56</v>
      </c>
      <c r="P128">
        <v>25</v>
      </c>
    </row>
    <row r="129" spans="1:16" x14ac:dyDescent="0.2">
      <c r="A129" t="s">
        <v>358</v>
      </c>
      <c r="B129" t="s">
        <v>366</v>
      </c>
      <c r="C129" t="s">
        <v>405</v>
      </c>
      <c r="D129" t="s">
        <v>410</v>
      </c>
      <c r="E129">
        <v>1853</v>
      </c>
      <c r="F129">
        <v>271</v>
      </c>
      <c r="G129">
        <v>72.16</v>
      </c>
      <c r="H129">
        <v>55</v>
      </c>
      <c r="I129">
        <v>415</v>
      </c>
      <c r="J129">
        <v>126.42</v>
      </c>
      <c r="K129">
        <v>124.67</v>
      </c>
      <c r="L129">
        <v>12</v>
      </c>
      <c r="M129">
        <v>1276</v>
      </c>
      <c r="N129">
        <v>498</v>
      </c>
      <c r="O129">
        <v>42</v>
      </c>
      <c r="P129">
        <v>25</v>
      </c>
    </row>
    <row r="130" spans="1:16" x14ac:dyDescent="0.2">
      <c r="A130" t="s">
        <v>358</v>
      </c>
      <c r="B130" t="s">
        <v>366</v>
      </c>
      <c r="C130" t="s">
        <v>407</v>
      </c>
      <c r="D130" t="s">
        <v>410</v>
      </c>
      <c r="E130">
        <v>889</v>
      </c>
      <c r="F130">
        <v>94</v>
      </c>
      <c r="G130">
        <v>64.28</v>
      </c>
      <c r="H130">
        <v>31</v>
      </c>
      <c r="I130">
        <v>340</v>
      </c>
      <c r="J130">
        <v>113.71</v>
      </c>
      <c r="K130">
        <v>89.49</v>
      </c>
      <c r="L130">
        <v>6</v>
      </c>
      <c r="M130">
        <v>647</v>
      </c>
      <c r="N130">
        <v>215</v>
      </c>
      <c r="O130">
        <v>7</v>
      </c>
      <c r="P130">
        <v>14</v>
      </c>
    </row>
    <row r="131" spans="1:16" x14ac:dyDescent="0.2">
      <c r="A131" t="s">
        <v>358</v>
      </c>
      <c r="B131" t="s">
        <v>366</v>
      </c>
      <c r="C131" t="s">
        <v>408</v>
      </c>
      <c r="D131" t="s">
        <v>410</v>
      </c>
      <c r="E131">
        <v>1785</v>
      </c>
      <c r="F131">
        <v>236</v>
      </c>
      <c r="G131">
        <v>69.27</v>
      </c>
      <c r="H131">
        <v>86</v>
      </c>
      <c r="I131">
        <v>648</v>
      </c>
      <c r="J131">
        <v>107.1</v>
      </c>
      <c r="K131">
        <v>96.15</v>
      </c>
      <c r="L131">
        <v>8</v>
      </c>
      <c r="M131">
        <v>1267</v>
      </c>
      <c r="N131">
        <v>455</v>
      </c>
      <c r="O131">
        <v>18</v>
      </c>
      <c r="P131">
        <v>37</v>
      </c>
    </row>
    <row r="132" spans="1:16" x14ac:dyDescent="0.2">
      <c r="A132" t="s">
        <v>358</v>
      </c>
      <c r="B132" t="s">
        <v>437</v>
      </c>
      <c r="C132" t="s">
        <v>410</v>
      </c>
      <c r="D132" t="s">
        <v>410</v>
      </c>
      <c r="E132">
        <v>231969</v>
      </c>
      <c r="F132">
        <v>47512</v>
      </c>
      <c r="G132">
        <v>87.38</v>
      </c>
      <c r="H132">
        <v>122</v>
      </c>
      <c r="I132">
        <v>633</v>
      </c>
      <c r="J132">
        <v>67.13</v>
      </c>
      <c r="K132">
        <v>90.24</v>
      </c>
      <c r="L132">
        <v>913</v>
      </c>
      <c r="M132">
        <v>198162</v>
      </c>
      <c r="N132">
        <v>32594</v>
      </c>
      <c r="O132">
        <v>282</v>
      </c>
      <c r="P132">
        <v>18</v>
      </c>
    </row>
    <row r="133" spans="1:16" x14ac:dyDescent="0.2">
      <c r="A133" t="s">
        <v>358</v>
      </c>
      <c r="B133" t="s">
        <v>363</v>
      </c>
      <c r="C133" t="s">
        <v>410</v>
      </c>
      <c r="D133" t="s">
        <v>410</v>
      </c>
      <c r="E133">
        <v>218729</v>
      </c>
      <c r="F133">
        <v>46332</v>
      </c>
      <c r="G133">
        <v>89.19</v>
      </c>
      <c r="H133">
        <v>118</v>
      </c>
      <c r="I133">
        <v>617</v>
      </c>
      <c r="J133">
        <v>67.47</v>
      </c>
      <c r="K133">
        <v>90.88</v>
      </c>
      <c r="L133">
        <v>879</v>
      </c>
      <c r="M133">
        <v>188876</v>
      </c>
      <c r="N133">
        <v>28803</v>
      </c>
      <c r="O133">
        <v>155</v>
      </c>
      <c r="P133">
        <v>16</v>
      </c>
    </row>
    <row r="134" spans="1:16" x14ac:dyDescent="0.2">
      <c r="A134" t="s">
        <v>358</v>
      </c>
      <c r="B134" t="s">
        <v>364</v>
      </c>
      <c r="C134" t="s">
        <v>410</v>
      </c>
      <c r="D134" t="s">
        <v>410</v>
      </c>
      <c r="E134">
        <v>87</v>
      </c>
      <c r="F134">
        <v>13</v>
      </c>
      <c r="G134">
        <v>88.09</v>
      </c>
      <c r="H134">
        <v>1</v>
      </c>
      <c r="I134">
        <v>5</v>
      </c>
      <c r="J134">
        <v>137</v>
      </c>
      <c r="K134">
        <v>86.8</v>
      </c>
      <c r="M134">
        <v>83</v>
      </c>
      <c r="N134">
        <v>2</v>
      </c>
      <c r="O134">
        <v>1</v>
      </c>
      <c r="P134">
        <v>1</v>
      </c>
    </row>
    <row r="135" spans="1:16" x14ac:dyDescent="0.2">
      <c r="A135" t="s">
        <v>358</v>
      </c>
      <c r="B135" t="s">
        <v>365</v>
      </c>
      <c r="C135" t="s">
        <v>410</v>
      </c>
      <c r="D135" t="s">
        <v>410</v>
      </c>
      <c r="E135">
        <v>6895</v>
      </c>
      <c r="F135">
        <v>519</v>
      </c>
      <c r="G135">
        <v>52.05</v>
      </c>
      <c r="H135">
        <v>3</v>
      </c>
      <c r="I135">
        <v>8</v>
      </c>
      <c r="J135">
        <v>30.33</v>
      </c>
      <c r="K135">
        <v>44</v>
      </c>
      <c r="L135">
        <v>17</v>
      </c>
      <c r="M135">
        <v>4539</v>
      </c>
      <c r="N135">
        <v>2216</v>
      </c>
      <c r="O135">
        <v>123</v>
      </c>
    </row>
    <row r="136" spans="1:16" x14ac:dyDescent="0.2">
      <c r="A136" t="s">
        <v>358</v>
      </c>
      <c r="B136" t="s">
        <v>366</v>
      </c>
      <c r="C136" t="s">
        <v>410</v>
      </c>
      <c r="D136" t="s">
        <v>410</v>
      </c>
      <c r="E136">
        <v>6258</v>
      </c>
      <c r="F136">
        <v>648</v>
      </c>
      <c r="G136">
        <v>62.86</v>
      </c>
      <c r="I136">
        <v>3</v>
      </c>
      <c r="K136">
        <v>88.33</v>
      </c>
      <c r="L136">
        <v>17</v>
      </c>
      <c r="M136">
        <v>4664</v>
      </c>
      <c r="N136">
        <v>1573</v>
      </c>
      <c r="O136">
        <v>3</v>
      </c>
      <c r="P136">
        <v>1</v>
      </c>
    </row>
    <row r="137" spans="1:16" x14ac:dyDescent="0.2">
      <c r="A137" t="s">
        <v>360</v>
      </c>
      <c r="B137" t="s">
        <v>355</v>
      </c>
      <c r="C137" t="s">
        <v>671</v>
      </c>
      <c r="D137" t="s">
        <v>355</v>
      </c>
      <c r="E137">
        <v>228531</v>
      </c>
      <c r="G137">
        <v>413.76</v>
      </c>
    </row>
    <row r="138" spans="1:16" x14ac:dyDescent="0.2">
      <c r="A138" t="s">
        <v>360</v>
      </c>
      <c r="B138" t="s">
        <v>355</v>
      </c>
      <c r="C138" t="s">
        <v>671</v>
      </c>
      <c r="D138" t="s">
        <v>356</v>
      </c>
      <c r="E138">
        <v>48720</v>
      </c>
      <c r="G138">
        <v>507.48</v>
      </c>
    </row>
    <row r="139" spans="1:16" x14ac:dyDescent="0.2">
      <c r="A139" t="s">
        <v>360</v>
      </c>
      <c r="B139" t="s">
        <v>355</v>
      </c>
      <c r="C139" t="s">
        <v>671</v>
      </c>
      <c r="D139" t="s">
        <v>375</v>
      </c>
      <c r="E139">
        <v>21431</v>
      </c>
      <c r="G139">
        <v>509.68</v>
      </c>
    </row>
    <row r="140" spans="1:16" x14ac:dyDescent="0.2">
      <c r="A140" t="s">
        <v>360</v>
      </c>
      <c r="B140" t="s">
        <v>355</v>
      </c>
      <c r="C140" t="s">
        <v>671</v>
      </c>
      <c r="D140" t="s">
        <v>357</v>
      </c>
      <c r="E140">
        <v>10424</v>
      </c>
      <c r="G140">
        <v>175.31</v>
      </c>
    </row>
    <row r="141" spans="1:16" x14ac:dyDescent="0.2">
      <c r="A141" t="s">
        <v>360</v>
      </c>
      <c r="B141" t="s">
        <v>355</v>
      </c>
      <c r="C141" t="s">
        <v>671</v>
      </c>
      <c r="D141" t="s">
        <v>358</v>
      </c>
      <c r="E141">
        <v>517</v>
      </c>
      <c r="G141">
        <v>451.85</v>
      </c>
    </row>
    <row r="142" spans="1:16" x14ac:dyDescent="0.2">
      <c r="A142" t="s">
        <v>360</v>
      </c>
      <c r="B142" t="s">
        <v>355</v>
      </c>
      <c r="C142" t="s">
        <v>671</v>
      </c>
      <c r="D142" t="s">
        <v>362</v>
      </c>
      <c r="E142">
        <v>25672</v>
      </c>
      <c r="G142">
        <v>532.98</v>
      </c>
    </row>
    <row r="143" spans="1:16" x14ac:dyDescent="0.2">
      <c r="A143" t="s">
        <v>360</v>
      </c>
      <c r="B143" t="s">
        <v>356</v>
      </c>
      <c r="C143" t="s">
        <v>403</v>
      </c>
      <c r="D143" t="s">
        <v>670</v>
      </c>
      <c r="E143">
        <v>10421</v>
      </c>
      <c r="G143">
        <v>174.82</v>
      </c>
    </row>
    <row r="144" spans="1:16" x14ac:dyDescent="0.2">
      <c r="A144" t="s">
        <v>360</v>
      </c>
      <c r="B144" t="s">
        <v>356</v>
      </c>
      <c r="C144" t="s">
        <v>115</v>
      </c>
      <c r="D144" t="s">
        <v>670</v>
      </c>
      <c r="E144">
        <v>3069</v>
      </c>
      <c r="G144">
        <v>478.9</v>
      </c>
    </row>
    <row r="145" spans="1:7" x14ac:dyDescent="0.2">
      <c r="A145" t="s">
        <v>360</v>
      </c>
      <c r="B145" t="s">
        <v>356</v>
      </c>
      <c r="C145" t="s">
        <v>116</v>
      </c>
      <c r="D145" t="s">
        <v>670</v>
      </c>
      <c r="E145">
        <v>833</v>
      </c>
      <c r="G145">
        <v>634.37</v>
      </c>
    </row>
    <row r="146" spans="1:7" x14ac:dyDescent="0.2">
      <c r="A146" t="s">
        <v>360</v>
      </c>
      <c r="B146" t="s">
        <v>356</v>
      </c>
      <c r="C146" t="s">
        <v>117</v>
      </c>
      <c r="D146" t="s">
        <v>670</v>
      </c>
      <c r="E146">
        <v>3339</v>
      </c>
      <c r="G146">
        <v>292.76</v>
      </c>
    </row>
    <row r="147" spans="1:7" x14ac:dyDescent="0.2">
      <c r="A147" t="s">
        <v>360</v>
      </c>
      <c r="B147" t="s">
        <v>356</v>
      </c>
      <c r="C147" t="s">
        <v>118</v>
      </c>
      <c r="D147" t="s">
        <v>670</v>
      </c>
      <c r="E147">
        <v>2083</v>
      </c>
      <c r="G147">
        <v>320.45999999999998</v>
      </c>
    </row>
    <row r="148" spans="1:7" x14ac:dyDescent="0.2">
      <c r="A148" t="s">
        <v>360</v>
      </c>
      <c r="B148" t="s">
        <v>356</v>
      </c>
      <c r="C148" t="s">
        <v>119</v>
      </c>
      <c r="D148" t="s">
        <v>670</v>
      </c>
      <c r="E148">
        <v>1319</v>
      </c>
      <c r="G148">
        <v>294.20999999999998</v>
      </c>
    </row>
    <row r="149" spans="1:7" x14ac:dyDescent="0.2">
      <c r="A149" t="s">
        <v>360</v>
      </c>
      <c r="B149" t="s">
        <v>356</v>
      </c>
      <c r="C149" t="s">
        <v>120</v>
      </c>
      <c r="D149" t="s">
        <v>670</v>
      </c>
      <c r="E149">
        <v>2262</v>
      </c>
      <c r="G149">
        <v>378.01</v>
      </c>
    </row>
    <row r="150" spans="1:7" x14ac:dyDescent="0.2">
      <c r="A150" t="s">
        <v>360</v>
      </c>
      <c r="B150" t="s">
        <v>356</v>
      </c>
      <c r="C150" t="s">
        <v>91</v>
      </c>
      <c r="D150" t="s">
        <v>670</v>
      </c>
      <c r="E150">
        <v>6077</v>
      </c>
      <c r="G150">
        <v>358.19</v>
      </c>
    </row>
    <row r="151" spans="1:7" x14ac:dyDescent="0.2">
      <c r="A151" t="s">
        <v>360</v>
      </c>
      <c r="B151" t="s">
        <v>356</v>
      </c>
      <c r="C151" t="s">
        <v>121</v>
      </c>
      <c r="D151" t="s">
        <v>670</v>
      </c>
      <c r="E151">
        <v>4877</v>
      </c>
      <c r="G151">
        <v>601.95000000000005</v>
      </c>
    </row>
    <row r="152" spans="1:7" x14ac:dyDescent="0.2">
      <c r="A152" t="s">
        <v>360</v>
      </c>
      <c r="B152" t="s">
        <v>356</v>
      </c>
      <c r="C152" t="s">
        <v>122</v>
      </c>
      <c r="D152" t="s">
        <v>670</v>
      </c>
      <c r="E152">
        <v>4820</v>
      </c>
      <c r="G152">
        <v>587.29999999999995</v>
      </c>
    </row>
    <row r="153" spans="1:7" x14ac:dyDescent="0.2">
      <c r="A153" t="s">
        <v>360</v>
      </c>
      <c r="B153" t="s">
        <v>356</v>
      </c>
      <c r="C153" t="s">
        <v>94</v>
      </c>
      <c r="D153" t="s">
        <v>670</v>
      </c>
      <c r="E153">
        <v>14793</v>
      </c>
      <c r="G153">
        <v>443.22</v>
      </c>
    </row>
    <row r="154" spans="1:7" x14ac:dyDescent="0.2">
      <c r="A154" t="s">
        <v>360</v>
      </c>
      <c r="B154" t="s">
        <v>356</v>
      </c>
      <c r="C154" t="s">
        <v>123</v>
      </c>
      <c r="D154" t="s">
        <v>670</v>
      </c>
      <c r="E154">
        <v>2456</v>
      </c>
      <c r="G154">
        <v>405.13</v>
      </c>
    </row>
    <row r="155" spans="1:7" x14ac:dyDescent="0.2">
      <c r="A155" t="s">
        <v>360</v>
      </c>
      <c r="B155" t="s">
        <v>356</v>
      </c>
      <c r="C155" t="s">
        <v>124</v>
      </c>
      <c r="D155" t="s">
        <v>670</v>
      </c>
      <c r="E155">
        <v>17843</v>
      </c>
      <c r="G155">
        <v>509.27</v>
      </c>
    </row>
    <row r="156" spans="1:7" x14ac:dyDescent="0.2">
      <c r="A156" t="s">
        <v>360</v>
      </c>
      <c r="B156" t="s">
        <v>356</v>
      </c>
      <c r="C156" t="s">
        <v>125</v>
      </c>
      <c r="D156" t="s">
        <v>670</v>
      </c>
      <c r="E156">
        <v>29282</v>
      </c>
      <c r="G156">
        <v>447.48</v>
      </c>
    </row>
    <row r="157" spans="1:7" x14ac:dyDescent="0.2">
      <c r="A157" t="s">
        <v>360</v>
      </c>
      <c r="B157" t="s">
        <v>356</v>
      </c>
      <c r="C157" t="s">
        <v>126</v>
      </c>
      <c r="D157" t="s">
        <v>670</v>
      </c>
      <c r="E157">
        <v>8024</v>
      </c>
      <c r="G157">
        <v>223.38</v>
      </c>
    </row>
    <row r="158" spans="1:7" x14ac:dyDescent="0.2">
      <c r="A158" t="s">
        <v>360</v>
      </c>
      <c r="B158" t="s">
        <v>356</v>
      </c>
      <c r="C158" t="s">
        <v>127</v>
      </c>
      <c r="D158" t="s">
        <v>670</v>
      </c>
      <c r="E158">
        <v>13118</v>
      </c>
      <c r="G158">
        <v>448.41</v>
      </c>
    </row>
    <row r="159" spans="1:7" x14ac:dyDescent="0.2">
      <c r="A159" t="s">
        <v>360</v>
      </c>
      <c r="B159" t="s">
        <v>356</v>
      </c>
      <c r="C159" t="s">
        <v>85</v>
      </c>
      <c r="D159" t="s">
        <v>670</v>
      </c>
      <c r="E159">
        <v>6991</v>
      </c>
      <c r="G159">
        <v>295.57</v>
      </c>
    </row>
    <row r="160" spans="1:7" x14ac:dyDescent="0.2">
      <c r="A160" t="s">
        <v>360</v>
      </c>
      <c r="B160" t="s">
        <v>356</v>
      </c>
      <c r="C160" t="s">
        <v>128</v>
      </c>
      <c r="D160" t="s">
        <v>670</v>
      </c>
      <c r="E160">
        <v>5956</v>
      </c>
      <c r="G160">
        <v>454.27</v>
      </c>
    </row>
    <row r="161" spans="1:7" x14ac:dyDescent="0.2">
      <c r="A161" t="s">
        <v>360</v>
      </c>
      <c r="B161" t="s">
        <v>356</v>
      </c>
      <c r="C161" t="s">
        <v>129</v>
      </c>
      <c r="D161" t="s">
        <v>670</v>
      </c>
      <c r="E161">
        <v>8898</v>
      </c>
      <c r="G161">
        <v>363.93</v>
      </c>
    </row>
    <row r="162" spans="1:7" x14ac:dyDescent="0.2">
      <c r="A162" t="s">
        <v>360</v>
      </c>
      <c r="B162" t="s">
        <v>356</v>
      </c>
      <c r="C162" t="s">
        <v>130</v>
      </c>
      <c r="D162" t="s">
        <v>670</v>
      </c>
      <c r="E162">
        <v>4645</v>
      </c>
      <c r="G162">
        <v>339.09</v>
      </c>
    </row>
    <row r="163" spans="1:7" x14ac:dyDescent="0.2">
      <c r="A163" t="s">
        <v>360</v>
      </c>
      <c r="B163" t="s">
        <v>356</v>
      </c>
      <c r="C163" t="s">
        <v>131</v>
      </c>
      <c r="D163" t="s">
        <v>670</v>
      </c>
      <c r="E163">
        <v>11617</v>
      </c>
      <c r="G163">
        <v>722.54</v>
      </c>
    </row>
    <row r="164" spans="1:7" x14ac:dyDescent="0.2">
      <c r="A164" t="s">
        <v>360</v>
      </c>
      <c r="B164" t="s">
        <v>356</v>
      </c>
      <c r="C164" t="s">
        <v>132</v>
      </c>
      <c r="D164" t="s">
        <v>670</v>
      </c>
      <c r="E164">
        <v>8087</v>
      </c>
      <c r="G164">
        <v>579.14</v>
      </c>
    </row>
    <row r="165" spans="1:7" x14ac:dyDescent="0.2">
      <c r="A165" t="s">
        <v>360</v>
      </c>
      <c r="B165" t="s">
        <v>356</v>
      </c>
      <c r="C165" t="s">
        <v>133</v>
      </c>
      <c r="D165" t="s">
        <v>670</v>
      </c>
      <c r="E165">
        <v>4654</v>
      </c>
      <c r="G165">
        <v>462.03</v>
      </c>
    </row>
    <row r="166" spans="1:7" x14ac:dyDescent="0.2">
      <c r="A166" t="s">
        <v>360</v>
      </c>
      <c r="B166" t="s">
        <v>356</v>
      </c>
      <c r="C166" t="s">
        <v>134</v>
      </c>
      <c r="D166" t="s">
        <v>670</v>
      </c>
      <c r="E166">
        <v>8226</v>
      </c>
      <c r="G166">
        <v>461.31</v>
      </c>
    </row>
    <row r="167" spans="1:7" x14ac:dyDescent="0.2">
      <c r="A167" t="s">
        <v>360</v>
      </c>
      <c r="B167" t="s">
        <v>356</v>
      </c>
      <c r="C167" t="s">
        <v>135</v>
      </c>
      <c r="D167" t="s">
        <v>670</v>
      </c>
      <c r="E167">
        <v>4338</v>
      </c>
      <c r="G167">
        <v>356.43</v>
      </c>
    </row>
    <row r="168" spans="1:7" x14ac:dyDescent="0.2">
      <c r="A168" t="s">
        <v>360</v>
      </c>
      <c r="B168" t="s">
        <v>356</v>
      </c>
      <c r="C168" t="s">
        <v>136</v>
      </c>
      <c r="D168" t="s">
        <v>670</v>
      </c>
      <c r="E168">
        <v>2908</v>
      </c>
      <c r="G168">
        <v>345.66</v>
      </c>
    </row>
    <row r="169" spans="1:7" x14ac:dyDescent="0.2">
      <c r="A169" t="s">
        <v>360</v>
      </c>
      <c r="B169" t="s">
        <v>356</v>
      </c>
      <c r="C169" t="s">
        <v>137</v>
      </c>
      <c r="D169" t="s">
        <v>670</v>
      </c>
      <c r="E169">
        <v>5210</v>
      </c>
      <c r="G169">
        <v>284.16000000000003</v>
      </c>
    </row>
    <row r="170" spans="1:7" x14ac:dyDescent="0.2">
      <c r="A170" t="s">
        <v>360</v>
      </c>
      <c r="B170" t="s">
        <v>356</v>
      </c>
      <c r="C170" t="s">
        <v>138</v>
      </c>
      <c r="D170" t="s">
        <v>670</v>
      </c>
      <c r="E170">
        <v>1390</v>
      </c>
      <c r="G170">
        <v>263.76</v>
      </c>
    </row>
    <row r="171" spans="1:7" x14ac:dyDescent="0.2">
      <c r="A171" t="s">
        <v>360</v>
      </c>
      <c r="B171" t="s">
        <v>356</v>
      </c>
      <c r="C171" t="s">
        <v>139</v>
      </c>
      <c r="D171" t="s">
        <v>670</v>
      </c>
      <c r="E171">
        <v>1030</v>
      </c>
      <c r="G171">
        <v>248.16</v>
      </c>
    </row>
    <row r="172" spans="1:7" x14ac:dyDescent="0.2">
      <c r="A172" t="s">
        <v>360</v>
      </c>
      <c r="B172" t="s">
        <v>356</v>
      </c>
      <c r="C172" t="s">
        <v>140</v>
      </c>
      <c r="D172" t="s">
        <v>670</v>
      </c>
      <c r="E172">
        <v>3360</v>
      </c>
      <c r="G172">
        <v>274.95999999999998</v>
      </c>
    </row>
    <row r="173" spans="1:7" x14ac:dyDescent="0.2">
      <c r="A173" t="s">
        <v>360</v>
      </c>
      <c r="B173" t="s">
        <v>356</v>
      </c>
      <c r="C173" t="s">
        <v>141</v>
      </c>
      <c r="D173" t="s">
        <v>670</v>
      </c>
      <c r="E173">
        <v>6445</v>
      </c>
      <c r="G173">
        <v>468.88</v>
      </c>
    </row>
    <row r="174" spans="1:7" x14ac:dyDescent="0.2">
      <c r="A174" t="s">
        <v>360</v>
      </c>
      <c r="B174" t="s">
        <v>356</v>
      </c>
      <c r="C174" t="s">
        <v>142</v>
      </c>
      <c r="D174" t="s">
        <v>670</v>
      </c>
      <c r="E174">
        <v>1293</v>
      </c>
      <c r="G174">
        <v>293.62</v>
      </c>
    </row>
    <row r="175" spans="1:7" x14ac:dyDescent="0.2">
      <c r="A175" t="s">
        <v>360</v>
      </c>
      <c r="B175" t="s">
        <v>356</v>
      </c>
      <c r="C175" t="s">
        <v>143</v>
      </c>
      <c r="D175" t="s">
        <v>670</v>
      </c>
      <c r="E175">
        <v>788</v>
      </c>
      <c r="G175">
        <v>231.94</v>
      </c>
    </row>
    <row r="176" spans="1:7" x14ac:dyDescent="0.2">
      <c r="A176" t="s">
        <v>360</v>
      </c>
      <c r="B176" t="s">
        <v>356</v>
      </c>
      <c r="C176" t="s">
        <v>144</v>
      </c>
      <c r="D176" t="s">
        <v>670</v>
      </c>
      <c r="E176">
        <v>7958</v>
      </c>
      <c r="G176">
        <v>403.06</v>
      </c>
    </row>
    <row r="177" spans="1:7" x14ac:dyDescent="0.2">
      <c r="A177" t="s">
        <v>360</v>
      </c>
      <c r="B177" t="s">
        <v>356</v>
      </c>
      <c r="C177" t="s">
        <v>145</v>
      </c>
      <c r="D177" t="s">
        <v>670</v>
      </c>
      <c r="E177">
        <v>4932</v>
      </c>
      <c r="G177">
        <v>303.81</v>
      </c>
    </row>
    <row r="178" spans="1:7" x14ac:dyDescent="0.2">
      <c r="A178" t="s">
        <v>360</v>
      </c>
      <c r="B178" t="s">
        <v>356</v>
      </c>
      <c r="C178" t="s">
        <v>146</v>
      </c>
      <c r="D178" t="s">
        <v>670</v>
      </c>
      <c r="E178">
        <v>6383</v>
      </c>
      <c r="G178">
        <v>483.91</v>
      </c>
    </row>
    <row r="179" spans="1:7" x14ac:dyDescent="0.2">
      <c r="A179" t="s">
        <v>360</v>
      </c>
      <c r="B179" t="s">
        <v>356</v>
      </c>
      <c r="C179" t="s">
        <v>147</v>
      </c>
      <c r="D179" t="s">
        <v>670</v>
      </c>
      <c r="E179">
        <v>4494</v>
      </c>
      <c r="G179">
        <v>307.76</v>
      </c>
    </row>
    <row r="180" spans="1:7" x14ac:dyDescent="0.2">
      <c r="A180" t="s">
        <v>360</v>
      </c>
      <c r="B180" t="s">
        <v>356</v>
      </c>
      <c r="C180" t="s">
        <v>148</v>
      </c>
      <c r="D180" t="s">
        <v>670</v>
      </c>
      <c r="E180">
        <v>686</v>
      </c>
      <c r="G180">
        <v>300.06</v>
      </c>
    </row>
    <row r="181" spans="1:7" x14ac:dyDescent="0.2">
      <c r="A181" t="s">
        <v>360</v>
      </c>
      <c r="B181" t="s">
        <v>356</v>
      </c>
      <c r="C181" t="s">
        <v>149</v>
      </c>
      <c r="D181" t="s">
        <v>670</v>
      </c>
      <c r="E181">
        <v>4251</v>
      </c>
      <c r="G181">
        <v>447.56</v>
      </c>
    </row>
    <row r="182" spans="1:7" x14ac:dyDescent="0.2">
      <c r="A182" t="s">
        <v>360</v>
      </c>
      <c r="B182" t="s">
        <v>356</v>
      </c>
      <c r="C182" t="s">
        <v>150</v>
      </c>
      <c r="D182" t="s">
        <v>670</v>
      </c>
      <c r="E182">
        <v>20178</v>
      </c>
      <c r="G182">
        <v>451.74</v>
      </c>
    </row>
    <row r="183" spans="1:7" x14ac:dyDescent="0.2">
      <c r="A183" t="s">
        <v>360</v>
      </c>
      <c r="B183" t="s">
        <v>356</v>
      </c>
      <c r="C183" t="s">
        <v>151</v>
      </c>
      <c r="D183" t="s">
        <v>670</v>
      </c>
      <c r="E183">
        <v>5330</v>
      </c>
      <c r="G183">
        <v>455.58</v>
      </c>
    </row>
    <row r="184" spans="1:7" x14ac:dyDescent="0.2">
      <c r="A184" t="s">
        <v>360</v>
      </c>
      <c r="B184" t="s">
        <v>356</v>
      </c>
      <c r="C184" t="s">
        <v>152</v>
      </c>
      <c r="D184" t="s">
        <v>670</v>
      </c>
      <c r="E184">
        <v>3704</v>
      </c>
      <c r="G184">
        <v>197.8</v>
      </c>
    </row>
    <row r="185" spans="1:7" x14ac:dyDescent="0.2">
      <c r="A185" t="s">
        <v>360</v>
      </c>
      <c r="B185" t="s">
        <v>356</v>
      </c>
      <c r="C185" t="s">
        <v>153</v>
      </c>
      <c r="D185" t="s">
        <v>670</v>
      </c>
      <c r="E185">
        <v>2887</v>
      </c>
      <c r="G185">
        <v>314.29000000000002</v>
      </c>
    </row>
    <row r="186" spans="1:7" x14ac:dyDescent="0.2">
      <c r="A186" t="s">
        <v>360</v>
      </c>
      <c r="B186" t="s">
        <v>356</v>
      </c>
      <c r="C186" t="s">
        <v>154</v>
      </c>
      <c r="D186" t="s">
        <v>670</v>
      </c>
      <c r="E186">
        <v>4528</v>
      </c>
      <c r="G186">
        <v>480.05</v>
      </c>
    </row>
    <row r="187" spans="1:7" x14ac:dyDescent="0.2">
      <c r="A187" t="s">
        <v>360</v>
      </c>
      <c r="B187" t="s">
        <v>356</v>
      </c>
      <c r="C187" t="s">
        <v>155</v>
      </c>
      <c r="D187" t="s">
        <v>670</v>
      </c>
      <c r="E187">
        <v>810</v>
      </c>
      <c r="G187">
        <v>441.62</v>
      </c>
    </row>
    <row r="188" spans="1:7" x14ac:dyDescent="0.2">
      <c r="A188" t="s">
        <v>360</v>
      </c>
      <c r="B188" t="s">
        <v>356</v>
      </c>
      <c r="C188" t="s">
        <v>156</v>
      </c>
      <c r="D188" t="s">
        <v>670</v>
      </c>
      <c r="E188">
        <v>19477</v>
      </c>
      <c r="G188">
        <v>604.46</v>
      </c>
    </row>
    <row r="189" spans="1:7" x14ac:dyDescent="0.2">
      <c r="A189" t="s">
        <v>360</v>
      </c>
      <c r="B189" t="s">
        <v>356</v>
      </c>
      <c r="C189" t="s">
        <v>377</v>
      </c>
      <c r="D189" t="s">
        <v>670</v>
      </c>
      <c r="E189">
        <v>21</v>
      </c>
      <c r="G189">
        <v>722.57</v>
      </c>
    </row>
    <row r="190" spans="1:7" x14ac:dyDescent="0.2">
      <c r="A190" t="s">
        <v>360</v>
      </c>
      <c r="B190" t="s">
        <v>356</v>
      </c>
      <c r="C190" t="s">
        <v>157</v>
      </c>
      <c r="D190" t="s">
        <v>670</v>
      </c>
      <c r="E190">
        <v>554</v>
      </c>
      <c r="G190">
        <v>220.47</v>
      </c>
    </row>
    <row r="191" spans="1:7" x14ac:dyDescent="0.2">
      <c r="A191" t="s">
        <v>360</v>
      </c>
      <c r="B191" t="s">
        <v>356</v>
      </c>
      <c r="C191" t="s">
        <v>158</v>
      </c>
      <c r="D191" t="s">
        <v>670</v>
      </c>
      <c r="E191">
        <v>3311</v>
      </c>
      <c r="G191">
        <v>211.53</v>
      </c>
    </row>
    <row r="192" spans="1:7" x14ac:dyDescent="0.2">
      <c r="A192" t="s">
        <v>360</v>
      </c>
      <c r="B192" t="s">
        <v>356</v>
      </c>
      <c r="C192" t="s">
        <v>159</v>
      </c>
      <c r="D192" t="s">
        <v>670</v>
      </c>
      <c r="E192">
        <v>843</v>
      </c>
      <c r="G192">
        <v>419.6</v>
      </c>
    </row>
    <row r="193" spans="1:7" x14ac:dyDescent="0.2">
      <c r="A193" t="s">
        <v>360</v>
      </c>
      <c r="B193" t="s">
        <v>356</v>
      </c>
      <c r="C193" t="s">
        <v>83</v>
      </c>
      <c r="D193" t="s">
        <v>670</v>
      </c>
      <c r="E193">
        <v>119</v>
      </c>
      <c r="G193">
        <v>333.18</v>
      </c>
    </row>
    <row r="194" spans="1:7" x14ac:dyDescent="0.2">
      <c r="A194" t="s">
        <v>360</v>
      </c>
      <c r="B194" t="s">
        <v>356</v>
      </c>
      <c r="C194" t="s">
        <v>161</v>
      </c>
      <c r="D194" t="s">
        <v>670</v>
      </c>
      <c r="E194">
        <v>372</v>
      </c>
      <c r="G194">
        <v>272.3</v>
      </c>
    </row>
    <row r="195" spans="1:7" x14ac:dyDescent="0.2">
      <c r="A195" t="s">
        <v>360</v>
      </c>
      <c r="B195" t="s">
        <v>356</v>
      </c>
      <c r="C195" t="s">
        <v>162</v>
      </c>
      <c r="D195" t="s">
        <v>670</v>
      </c>
      <c r="E195">
        <v>497</v>
      </c>
      <c r="G195">
        <v>257.06</v>
      </c>
    </row>
    <row r="196" spans="1:7" x14ac:dyDescent="0.2">
      <c r="A196" t="s">
        <v>360</v>
      </c>
      <c r="B196" t="s">
        <v>356</v>
      </c>
      <c r="C196" t="s">
        <v>163</v>
      </c>
      <c r="D196" t="s">
        <v>670</v>
      </c>
      <c r="E196">
        <v>232</v>
      </c>
      <c r="G196">
        <v>251.75</v>
      </c>
    </row>
    <row r="197" spans="1:7" x14ac:dyDescent="0.2">
      <c r="A197" t="s">
        <v>360</v>
      </c>
      <c r="B197" t="s">
        <v>356</v>
      </c>
      <c r="C197" t="s">
        <v>378</v>
      </c>
      <c r="D197" t="s">
        <v>670</v>
      </c>
      <c r="E197">
        <v>332</v>
      </c>
      <c r="G197">
        <v>420.8</v>
      </c>
    </row>
    <row r="198" spans="1:7" x14ac:dyDescent="0.2">
      <c r="A198" t="s">
        <v>360</v>
      </c>
      <c r="B198" t="s">
        <v>356</v>
      </c>
      <c r="C198" t="s">
        <v>164</v>
      </c>
      <c r="D198" t="s">
        <v>670</v>
      </c>
      <c r="E198">
        <v>1274</v>
      </c>
      <c r="G198">
        <v>277.70999999999998</v>
      </c>
    </row>
    <row r="199" spans="1:7" x14ac:dyDescent="0.2">
      <c r="A199" t="s">
        <v>360</v>
      </c>
      <c r="B199" t="s">
        <v>356</v>
      </c>
      <c r="C199" t="s">
        <v>165</v>
      </c>
      <c r="D199" t="s">
        <v>670</v>
      </c>
      <c r="E199">
        <v>1360</v>
      </c>
      <c r="G199">
        <v>335.31</v>
      </c>
    </row>
    <row r="200" spans="1:7" x14ac:dyDescent="0.2">
      <c r="A200" t="s">
        <v>360</v>
      </c>
      <c r="B200" t="s">
        <v>356</v>
      </c>
      <c r="C200" t="s">
        <v>166</v>
      </c>
      <c r="D200" t="s">
        <v>670</v>
      </c>
      <c r="E200">
        <v>123</v>
      </c>
      <c r="G200">
        <v>819.94</v>
      </c>
    </row>
    <row r="201" spans="1:7" x14ac:dyDescent="0.2">
      <c r="A201" t="s">
        <v>360</v>
      </c>
      <c r="B201" t="s">
        <v>356</v>
      </c>
      <c r="C201" t="s">
        <v>167</v>
      </c>
      <c r="D201" t="s">
        <v>670</v>
      </c>
      <c r="E201">
        <v>227</v>
      </c>
      <c r="G201">
        <v>317.97000000000003</v>
      </c>
    </row>
    <row r="202" spans="1:7" x14ac:dyDescent="0.2">
      <c r="A202" t="s">
        <v>360</v>
      </c>
      <c r="B202" t="s">
        <v>356</v>
      </c>
      <c r="C202" t="s">
        <v>671</v>
      </c>
      <c r="D202" t="s">
        <v>670</v>
      </c>
      <c r="E202">
        <v>305335</v>
      </c>
      <c r="G202">
        <v>429.87</v>
      </c>
    </row>
    <row r="203" spans="1:7" x14ac:dyDescent="0.2">
      <c r="A203" t="s">
        <v>360</v>
      </c>
      <c r="B203" t="s">
        <v>356</v>
      </c>
      <c r="C203" t="s">
        <v>403</v>
      </c>
      <c r="D203" t="s">
        <v>672</v>
      </c>
      <c r="E203">
        <v>3</v>
      </c>
      <c r="G203">
        <v>1867.67</v>
      </c>
    </row>
    <row r="204" spans="1:7" x14ac:dyDescent="0.2">
      <c r="A204" t="s">
        <v>360</v>
      </c>
      <c r="B204" t="s">
        <v>356</v>
      </c>
      <c r="C204" t="s">
        <v>91</v>
      </c>
      <c r="D204" t="s">
        <v>672</v>
      </c>
      <c r="E204">
        <v>1321</v>
      </c>
      <c r="G204">
        <v>157.68</v>
      </c>
    </row>
    <row r="205" spans="1:7" x14ac:dyDescent="0.2">
      <c r="A205" t="s">
        <v>360</v>
      </c>
      <c r="B205" t="s">
        <v>356</v>
      </c>
      <c r="C205" t="s">
        <v>136</v>
      </c>
      <c r="D205" t="s">
        <v>672</v>
      </c>
      <c r="E205">
        <v>2173</v>
      </c>
      <c r="G205">
        <v>311.23</v>
      </c>
    </row>
    <row r="206" spans="1:7" x14ac:dyDescent="0.2">
      <c r="A206" t="s">
        <v>360</v>
      </c>
      <c r="B206" t="s">
        <v>356</v>
      </c>
      <c r="C206" t="s">
        <v>140</v>
      </c>
      <c r="D206" t="s">
        <v>672</v>
      </c>
      <c r="E206">
        <v>791</v>
      </c>
      <c r="G206">
        <v>154.24</v>
      </c>
    </row>
    <row r="207" spans="1:7" x14ac:dyDescent="0.2">
      <c r="A207" t="s">
        <v>360</v>
      </c>
      <c r="B207" t="s">
        <v>356</v>
      </c>
      <c r="C207" t="s">
        <v>671</v>
      </c>
      <c r="D207" t="s">
        <v>672</v>
      </c>
      <c r="E207">
        <v>4288</v>
      </c>
      <c r="G207">
        <v>236.05</v>
      </c>
    </row>
    <row r="208" spans="1:7" x14ac:dyDescent="0.2">
      <c r="A208" t="s">
        <v>360</v>
      </c>
      <c r="B208" t="s">
        <v>356</v>
      </c>
      <c r="C208" t="s">
        <v>376</v>
      </c>
      <c r="D208" t="s">
        <v>670</v>
      </c>
      <c r="E208">
        <v>10421</v>
      </c>
      <c r="G208">
        <v>174.82</v>
      </c>
    </row>
    <row r="209" spans="1:10" x14ac:dyDescent="0.2">
      <c r="A209" t="s">
        <v>360</v>
      </c>
      <c r="B209" t="s">
        <v>356</v>
      </c>
      <c r="C209" t="s">
        <v>406</v>
      </c>
      <c r="D209" t="s">
        <v>670</v>
      </c>
      <c r="E209">
        <v>67227</v>
      </c>
      <c r="G209">
        <v>472.66</v>
      </c>
    </row>
    <row r="210" spans="1:10" x14ac:dyDescent="0.2">
      <c r="A210" t="s">
        <v>360</v>
      </c>
      <c r="B210" t="s">
        <v>356</v>
      </c>
      <c r="C210" t="s">
        <v>404</v>
      </c>
      <c r="D210" t="s">
        <v>670</v>
      </c>
      <c r="E210">
        <v>55612</v>
      </c>
      <c r="G210">
        <v>410.07</v>
      </c>
    </row>
    <row r="211" spans="1:10" x14ac:dyDescent="0.2">
      <c r="A211" t="s">
        <v>360</v>
      </c>
      <c r="B211" t="s">
        <v>356</v>
      </c>
      <c r="C211" t="s">
        <v>405</v>
      </c>
      <c r="D211" t="s">
        <v>670</v>
      </c>
      <c r="E211">
        <v>85314</v>
      </c>
      <c r="G211">
        <v>441.9</v>
      </c>
    </row>
    <row r="212" spans="1:10" x14ac:dyDescent="0.2">
      <c r="A212" t="s">
        <v>360</v>
      </c>
      <c r="B212" t="s">
        <v>356</v>
      </c>
      <c r="C212" t="s">
        <v>407</v>
      </c>
      <c r="D212" t="s">
        <v>670</v>
      </c>
      <c r="E212">
        <v>48169</v>
      </c>
      <c r="G212">
        <v>477.28</v>
      </c>
    </row>
    <row r="213" spans="1:10" x14ac:dyDescent="0.2">
      <c r="A213" t="s">
        <v>360</v>
      </c>
      <c r="B213" t="s">
        <v>356</v>
      </c>
      <c r="C213" t="s">
        <v>408</v>
      </c>
      <c r="D213" t="s">
        <v>670</v>
      </c>
      <c r="E213">
        <v>38592</v>
      </c>
      <c r="G213">
        <v>366.9</v>
      </c>
    </row>
    <row r="214" spans="1:10" x14ac:dyDescent="0.2">
      <c r="A214" t="s">
        <v>361</v>
      </c>
      <c r="B214" t="s">
        <v>363</v>
      </c>
      <c r="C214" t="s">
        <v>115</v>
      </c>
      <c r="D214" t="s">
        <v>877</v>
      </c>
      <c r="E214">
        <v>0.96104999999999996</v>
      </c>
      <c r="F214">
        <v>0.93550999999999995</v>
      </c>
      <c r="G214">
        <v>0.84787000000000001</v>
      </c>
      <c r="H214">
        <v>4.8829999999999998E-2</v>
      </c>
      <c r="I214">
        <v>0.91725999999999996</v>
      </c>
      <c r="J214">
        <v>3.0349999999999999E-2</v>
      </c>
    </row>
    <row r="215" spans="1:10" x14ac:dyDescent="0.2">
      <c r="A215" t="s">
        <v>361</v>
      </c>
      <c r="B215" t="s">
        <v>363</v>
      </c>
      <c r="C215" t="s">
        <v>119</v>
      </c>
      <c r="D215" t="s">
        <v>877</v>
      </c>
      <c r="E215">
        <v>0.95435000000000003</v>
      </c>
      <c r="F215">
        <v>0.86948000000000003</v>
      </c>
      <c r="G215">
        <v>0.93152000000000001</v>
      </c>
      <c r="H215">
        <v>3.8039999999999997E-2</v>
      </c>
      <c r="I215">
        <v>0.91812000000000005</v>
      </c>
      <c r="J215">
        <v>5.4649999999999997E-2</v>
      </c>
    </row>
    <row r="216" spans="1:10" x14ac:dyDescent="0.2">
      <c r="A216" t="s">
        <v>361</v>
      </c>
      <c r="B216" t="s">
        <v>363</v>
      </c>
      <c r="C216" t="s">
        <v>120</v>
      </c>
      <c r="D216" t="s">
        <v>877</v>
      </c>
      <c r="E216">
        <v>0.97389000000000003</v>
      </c>
      <c r="F216">
        <v>0.89763999999999999</v>
      </c>
      <c r="G216">
        <v>0.89929999999999999</v>
      </c>
      <c r="H216">
        <v>3.9690000000000003E-2</v>
      </c>
      <c r="I216">
        <v>0.84335000000000004</v>
      </c>
      <c r="J216">
        <v>5.3350000000000002E-2</v>
      </c>
    </row>
    <row r="217" spans="1:10" x14ac:dyDescent="0.2">
      <c r="A217" t="s">
        <v>361</v>
      </c>
      <c r="B217" t="s">
        <v>363</v>
      </c>
      <c r="C217" t="s">
        <v>133</v>
      </c>
      <c r="D217" t="s">
        <v>877</v>
      </c>
      <c r="E217">
        <v>0.95486000000000004</v>
      </c>
      <c r="F217">
        <v>0.86217999999999995</v>
      </c>
      <c r="G217">
        <v>0.89198999999999995</v>
      </c>
      <c r="H217">
        <v>4.2560000000000001E-2</v>
      </c>
      <c r="I217">
        <v>0.91242999999999996</v>
      </c>
      <c r="J217">
        <v>4.9329999999999999E-2</v>
      </c>
    </row>
    <row r="218" spans="1:10" x14ac:dyDescent="0.2">
      <c r="A218" t="s">
        <v>361</v>
      </c>
      <c r="B218" t="s">
        <v>363</v>
      </c>
      <c r="C218" t="s">
        <v>145</v>
      </c>
      <c r="D218" t="s">
        <v>877</v>
      </c>
      <c r="E218">
        <v>0.93759999999999999</v>
      </c>
      <c r="F218">
        <v>0.94159999999999999</v>
      </c>
      <c r="G218">
        <v>0.89297000000000004</v>
      </c>
      <c r="H218">
        <v>4.0559999999999999E-2</v>
      </c>
      <c r="I218">
        <v>0.81298000000000004</v>
      </c>
      <c r="J218">
        <v>6.0139999999999999E-2</v>
      </c>
    </row>
    <row r="219" spans="1:10" x14ac:dyDescent="0.2">
      <c r="A219" t="s">
        <v>361</v>
      </c>
      <c r="B219" t="s">
        <v>363</v>
      </c>
      <c r="C219" t="s">
        <v>151</v>
      </c>
      <c r="D219" t="s">
        <v>877</v>
      </c>
      <c r="E219">
        <v>0.91718999999999995</v>
      </c>
      <c r="F219">
        <v>0.82984000000000002</v>
      </c>
      <c r="G219">
        <v>0.85438000000000003</v>
      </c>
      <c r="H219">
        <v>5.2269999999999997E-2</v>
      </c>
      <c r="I219">
        <v>0.96128999999999998</v>
      </c>
      <c r="J219">
        <v>2.6980000000000001E-2</v>
      </c>
    </row>
    <row r="220" spans="1:10" x14ac:dyDescent="0.2">
      <c r="A220" t="s">
        <v>361</v>
      </c>
      <c r="B220" t="s">
        <v>363</v>
      </c>
      <c r="C220" t="s">
        <v>163</v>
      </c>
      <c r="D220" t="s">
        <v>877</v>
      </c>
      <c r="E220">
        <v>0.86982999999999999</v>
      </c>
      <c r="F220">
        <v>0.79603999999999997</v>
      </c>
      <c r="G220">
        <v>0.87588999999999995</v>
      </c>
      <c r="H220">
        <v>5.5599999999999997E-2</v>
      </c>
      <c r="I220">
        <v>0.94691999999999998</v>
      </c>
      <c r="J220">
        <v>4.2079999999999999E-2</v>
      </c>
    </row>
    <row r="221" spans="1:10" x14ac:dyDescent="0.2">
      <c r="A221" t="s">
        <v>361</v>
      </c>
      <c r="B221" t="s">
        <v>363</v>
      </c>
      <c r="C221" t="s">
        <v>378</v>
      </c>
      <c r="D221" t="s">
        <v>877</v>
      </c>
      <c r="E221">
        <v>0.98131999999999997</v>
      </c>
      <c r="F221">
        <v>0.96840000000000004</v>
      </c>
      <c r="G221">
        <v>0.92062999999999995</v>
      </c>
      <c r="H221">
        <v>3.6790000000000003E-2</v>
      </c>
      <c r="I221">
        <v>0.79910000000000003</v>
      </c>
      <c r="J221">
        <v>7.0389999999999994E-2</v>
      </c>
    </row>
    <row r="222" spans="1:10" x14ac:dyDescent="0.2">
      <c r="A222" t="s">
        <v>361</v>
      </c>
      <c r="B222" t="s">
        <v>363</v>
      </c>
      <c r="C222" t="s">
        <v>405</v>
      </c>
      <c r="D222" t="s">
        <v>877</v>
      </c>
      <c r="E222">
        <v>0.94682999999999995</v>
      </c>
      <c r="F222">
        <v>0.85136000000000001</v>
      </c>
      <c r="G222">
        <v>0.85387000000000002</v>
      </c>
      <c r="H222">
        <v>2.282E-2</v>
      </c>
      <c r="I222">
        <v>0.90325999999999995</v>
      </c>
      <c r="J222">
        <v>2.0920000000000001E-2</v>
      </c>
    </row>
    <row r="223" spans="1:10" x14ac:dyDescent="0.2">
      <c r="A223" t="s">
        <v>361</v>
      </c>
      <c r="B223" t="s">
        <v>363</v>
      </c>
      <c r="C223" t="s">
        <v>127</v>
      </c>
      <c r="D223" t="s">
        <v>877</v>
      </c>
      <c r="E223">
        <v>0.92701</v>
      </c>
      <c r="F223">
        <v>0.79903000000000002</v>
      </c>
      <c r="G223">
        <v>0.87738000000000005</v>
      </c>
      <c r="H223">
        <v>5.1020000000000003E-2</v>
      </c>
      <c r="I223">
        <v>0.91835</v>
      </c>
      <c r="J223">
        <v>5.2400000000000002E-2</v>
      </c>
    </row>
    <row r="224" spans="1:10" x14ac:dyDescent="0.2">
      <c r="A224" t="s">
        <v>361</v>
      </c>
      <c r="B224" t="s">
        <v>363</v>
      </c>
      <c r="C224" t="s">
        <v>131</v>
      </c>
      <c r="D224" t="s">
        <v>877</v>
      </c>
      <c r="E224">
        <v>0.96120000000000005</v>
      </c>
      <c r="F224">
        <v>0.87265000000000004</v>
      </c>
      <c r="G224">
        <v>0.91996999999999995</v>
      </c>
      <c r="H224">
        <v>4.2079999999999999E-2</v>
      </c>
      <c r="I224">
        <v>0.88122</v>
      </c>
      <c r="J224">
        <v>4.6629999999999998E-2</v>
      </c>
    </row>
    <row r="225" spans="1:10" x14ac:dyDescent="0.2">
      <c r="A225" t="s">
        <v>361</v>
      </c>
      <c r="B225" t="s">
        <v>363</v>
      </c>
      <c r="C225" t="s">
        <v>134</v>
      </c>
      <c r="D225" t="s">
        <v>877</v>
      </c>
      <c r="E225">
        <v>0.97155000000000002</v>
      </c>
      <c r="F225">
        <v>0.92720000000000002</v>
      </c>
      <c r="G225">
        <v>0.87170000000000003</v>
      </c>
      <c r="H225">
        <v>4.7120000000000002E-2</v>
      </c>
      <c r="I225">
        <v>0.86978999999999995</v>
      </c>
      <c r="J225">
        <v>4.8370000000000003E-2</v>
      </c>
    </row>
    <row r="226" spans="1:10" x14ac:dyDescent="0.2">
      <c r="A226" t="s">
        <v>361</v>
      </c>
      <c r="B226" t="s">
        <v>363</v>
      </c>
      <c r="C226" t="s">
        <v>135</v>
      </c>
      <c r="D226" t="s">
        <v>877</v>
      </c>
      <c r="E226">
        <v>0.90844999999999998</v>
      </c>
      <c r="F226">
        <v>0.79696</v>
      </c>
      <c r="G226">
        <v>0.86204999999999998</v>
      </c>
      <c r="H226">
        <v>4.8930000000000001E-2</v>
      </c>
      <c r="I226">
        <v>0.93567</v>
      </c>
      <c r="J226">
        <v>3.6630000000000003E-2</v>
      </c>
    </row>
    <row r="227" spans="1:10" x14ac:dyDescent="0.2">
      <c r="A227" t="s">
        <v>361</v>
      </c>
      <c r="B227" t="s">
        <v>363</v>
      </c>
      <c r="C227" t="s">
        <v>138</v>
      </c>
      <c r="D227" t="s">
        <v>877</v>
      </c>
      <c r="E227">
        <v>0.92552999999999996</v>
      </c>
      <c r="F227">
        <v>0.84848000000000001</v>
      </c>
      <c r="G227">
        <v>0.91156000000000004</v>
      </c>
      <c r="H227">
        <v>6.4219999999999999E-2</v>
      </c>
      <c r="I227">
        <v>0.95682</v>
      </c>
      <c r="J227">
        <v>3.9829999999999997E-2</v>
      </c>
    </row>
    <row r="228" spans="1:10" x14ac:dyDescent="0.2">
      <c r="A228" t="s">
        <v>361</v>
      </c>
      <c r="B228" t="s">
        <v>363</v>
      </c>
      <c r="C228" t="s">
        <v>144</v>
      </c>
      <c r="D228" t="s">
        <v>877</v>
      </c>
      <c r="E228">
        <v>0.92361000000000004</v>
      </c>
      <c r="F228">
        <v>0.85160000000000002</v>
      </c>
      <c r="G228">
        <v>0.86651</v>
      </c>
      <c r="H228">
        <v>4.8009999999999997E-2</v>
      </c>
      <c r="I228">
        <v>0.90317999999999998</v>
      </c>
      <c r="J228">
        <v>3.594E-2</v>
      </c>
    </row>
    <row r="229" spans="1:10" x14ac:dyDescent="0.2">
      <c r="A229" t="s">
        <v>361</v>
      </c>
      <c r="B229" t="s">
        <v>363</v>
      </c>
      <c r="C229" t="s">
        <v>149</v>
      </c>
      <c r="D229" t="s">
        <v>877</v>
      </c>
      <c r="E229">
        <v>0.97016000000000002</v>
      </c>
      <c r="F229">
        <v>0.90354000000000001</v>
      </c>
      <c r="G229">
        <v>0.91396999999999995</v>
      </c>
      <c r="H229">
        <v>4.768E-2</v>
      </c>
      <c r="I229">
        <v>0.93211999999999995</v>
      </c>
      <c r="J229">
        <v>4.1119999999999997E-2</v>
      </c>
    </row>
    <row r="230" spans="1:10" x14ac:dyDescent="0.2">
      <c r="A230" t="s">
        <v>361</v>
      </c>
      <c r="B230" t="s">
        <v>363</v>
      </c>
      <c r="C230" t="s">
        <v>158</v>
      </c>
      <c r="D230" t="s">
        <v>877</v>
      </c>
      <c r="E230">
        <v>0.91896</v>
      </c>
      <c r="F230">
        <v>0.78715999999999997</v>
      </c>
      <c r="G230">
        <v>0.81032000000000004</v>
      </c>
      <c r="H230">
        <v>5.5789999999999999E-2</v>
      </c>
      <c r="I230">
        <v>0.89497000000000004</v>
      </c>
      <c r="J230">
        <v>4.7289999999999999E-2</v>
      </c>
    </row>
    <row r="231" spans="1:10" x14ac:dyDescent="0.2">
      <c r="A231" t="s">
        <v>361</v>
      </c>
      <c r="B231" t="s">
        <v>363</v>
      </c>
      <c r="C231" t="s">
        <v>165</v>
      </c>
      <c r="D231" t="s">
        <v>877</v>
      </c>
      <c r="E231">
        <v>0.89837</v>
      </c>
      <c r="F231">
        <v>0.81513000000000002</v>
      </c>
      <c r="G231">
        <v>0.88332999999999995</v>
      </c>
      <c r="H231">
        <v>4.5469999999999997E-2</v>
      </c>
      <c r="I231">
        <v>0.94884999999999997</v>
      </c>
      <c r="J231">
        <v>4.1889999999999997E-2</v>
      </c>
    </row>
    <row r="232" spans="1:10" x14ac:dyDescent="0.2">
      <c r="A232" t="s">
        <v>361</v>
      </c>
      <c r="B232" t="s">
        <v>363</v>
      </c>
      <c r="C232" t="s">
        <v>404</v>
      </c>
      <c r="D232" t="s">
        <v>877</v>
      </c>
      <c r="E232">
        <v>0.94686000000000003</v>
      </c>
      <c r="F232">
        <v>0.84626000000000001</v>
      </c>
      <c r="G232">
        <v>0.87090999999999996</v>
      </c>
      <c r="H232">
        <v>1.521E-2</v>
      </c>
      <c r="I232">
        <v>0.87060999999999999</v>
      </c>
      <c r="J232">
        <v>3.5479999999999998E-2</v>
      </c>
    </row>
    <row r="233" spans="1:10" x14ac:dyDescent="0.2">
      <c r="A233" t="s">
        <v>361</v>
      </c>
      <c r="B233" t="s">
        <v>363</v>
      </c>
      <c r="C233" t="s">
        <v>408</v>
      </c>
      <c r="D233" t="s">
        <v>877</v>
      </c>
      <c r="E233">
        <v>0.94396000000000002</v>
      </c>
      <c r="F233">
        <v>0.85953999999999997</v>
      </c>
      <c r="G233">
        <v>0.87009999999999998</v>
      </c>
      <c r="H233">
        <v>1.822E-2</v>
      </c>
      <c r="I233">
        <v>0.90093000000000001</v>
      </c>
      <c r="J233">
        <v>1.7919999999999998E-2</v>
      </c>
    </row>
    <row r="234" spans="1:10" x14ac:dyDescent="0.2">
      <c r="A234" t="s">
        <v>361</v>
      </c>
      <c r="B234" t="s">
        <v>363</v>
      </c>
      <c r="C234" t="s">
        <v>121</v>
      </c>
      <c r="D234" t="s">
        <v>877</v>
      </c>
      <c r="E234">
        <v>0.89471000000000001</v>
      </c>
      <c r="F234">
        <v>0.78591999999999995</v>
      </c>
      <c r="G234">
        <v>0.83774999999999999</v>
      </c>
      <c r="H234">
        <v>5.2929999999999998E-2</v>
      </c>
      <c r="I234">
        <v>0.88039999999999996</v>
      </c>
      <c r="J234">
        <v>5.7230000000000003E-2</v>
      </c>
    </row>
    <row r="235" spans="1:10" x14ac:dyDescent="0.2">
      <c r="A235" t="s">
        <v>361</v>
      </c>
      <c r="B235" t="s">
        <v>363</v>
      </c>
      <c r="C235" t="s">
        <v>139</v>
      </c>
      <c r="D235" t="s">
        <v>877</v>
      </c>
      <c r="E235">
        <v>0.97402</v>
      </c>
      <c r="F235">
        <v>0.89049</v>
      </c>
      <c r="G235">
        <v>0.90569999999999995</v>
      </c>
      <c r="H235">
        <v>5.0689999999999999E-2</v>
      </c>
      <c r="I235">
        <v>1</v>
      </c>
      <c r="J235">
        <v>0</v>
      </c>
    </row>
    <row r="236" spans="1:10" x14ac:dyDescent="0.2">
      <c r="A236" t="s">
        <v>361</v>
      </c>
      <c r="B236" t="s">
        <v>363</v>
      </c>
      <c r="C236" t="s">
        <v>141</v>
      </c>
      <c r="D236" t="s">
        <v>877</v>
      </c>
      <c r="E236">
        <v>0.94105000000000005</v>
      </c>
      <c r="F236">
        <v>0.81544000000000005</v>
      </c>
      <c r="G236">
        <v>0.89932000000000001</v>
      </c>
      <c r="H236">
        <v>4.3819999999999998E-2</v>
      </c>
      <c r="I236">
        <v>0.87524000000000002</v>
      </c>
      <c r="J236">
        <v>5.0779999999999999E-2</v>
      </c>
    </row>
    <row r="237" spans="1:10" x14ac:dyDescent="0.2">
      <c r="A237" t="s">
        <v>361</v>
      </c>
      <c r="B237" t="s">
        <v>363</v>
      </c>
      <c r="C237" t="s">
        <v>142</v>
      </c>
      <c r="D237" t="s">
        <v>877</v>
      </c>
      <c r="E237">
        <v>0.95838999999999996</v>
      </c>
      <c r="F237">
        <v>0.81037999999999999</v>
      </c>
      <c r="G237">
        <v>0.87856999999999996</v>
      </c>
      <c r="H237">
        <v>5.0049999999999997E-2</v>
      </c>
      <c r="I237">
        <v>0.87302999999999997</v>
      </c>
      <c r="J237">
        <v>5.8770000000000003E-2</v>
      </c>
    </row>
    <row r="238" spans="1:10" x14ac:dyDescent="0.2">
      <c r="A238" t="s">
        <v>361</v>
      </c>
      <c r="B238" t="s">
        <v>363</v>
      </c>
      <c r="C238" t="s">
        <v>147</v>
      </c>
      <c r="D238" t="s">
        <v>877</v>
      </c>
      <c r="E238">
        <v>0.97533999999999998</v>
      </c>
      <c r="F238">
        <v>0.91405000000000003</v>
      </c>
      <c r="G238">
        <v>0.88497000000000003</v>
      </c>
      <c r="H238">
        <v>4.6440000000000002E-2</v>
      </c>
      <c r="I238">
        <v>0.90408999999999995</v>
      </c>
      <c r="J238">
        <v>4.3229999999999998E-2</v>
      </c>
    </row>
    <row r="239" spans="1:10" x14ac:dyDescent="0.2">
      <c r="A239" t="s">
        <v>361</v>
      </c>
      <c r="B239" t="s">
        <v>363</v>
      </c>
      <c r="C239" t="s">
        <v>148</v>
      </c>
      <c r="D239" t="s">
        <v>877</v>
      </c>
      <c r="E239">
        <v>0.97979000000000005</v>
      </c>
      <c r="F239">
        <v>0.93581999999999999</v>
      </c>
      <c r="G239">
        <v>0.91298000000000001</v>
      </c>
      <c r="H239">
        <v>4.4339999999999997E-2</v>
      </c>
      <c r="I239">
        <v>0.97555000000000003</v>
      </c>
      <c r="J239">
        <v>2.3060000000000001E-2</v>
      </c>
    </row>
    <row r="240" spans="1:10" x14ac:dyDescent="0.2">
      <c r="A240" t="s">
        <v>361</v>
      </c>
      <c r="B240" t="s">
        <v>363</v>
      </c>
      <c r="C240" t="s">
        <v>153</v>
      </c>
      <c r="D240" t="s">
        <v>877</v>
      </c>
      <c r="E240">
        <v>0.93432000000000004</v>
      </c>
      <c r="F240">
        <v>0.76446999999999998</v>
      </c>
      <c r="G240">
        <v>0.85014000000000001</v>
      </c>
      <c r="H240">
        <v>5.2729999999999999E-2</v>
      </c>
      <c r="I240">
        <v>0.89358000000000004</v>
      </c>
      <c r="J240">
        <v>5.9819999999999998E-2</v>
      </c>
    </row>
    <row r="241" spans="1:10" x14ac:dyDescent="0.2">
      <c r="A241" t="s">
        <v>361</v>
      </c>
      <c r="B241" t="s">
        <v>363</v>
      </c>
      <c r="C241" t="s">
        <v>83</v>
      </c>
      <c r="D241" t="s">
        <v>877</v>
      </c>
      <c r="E241">
        <v>0.97131000000000001</v>
      </c>
      <c r="F241">
        <v>0.91868000000000005</v>
      </c>
      <c r="G241">
        <v>0.86475999999999997</v>
      </c>
      <c r="H241">
        <v>4.2849999999999999E-2</v>
      </c>
      <c r="I241">
        <v>0.89098999999999995</v>
      </c>
      <c r="J241">
        <v>4.7660000000000001E-2</v>
      </c>
    </row>
    <row r="242" spans="1:10" x14ac:dyDescent="0.2">
      <c r="A242" t="s">
        <v>361</v>
      </c>
      <c r="B242" t="s">
        <v>363</v>
      </c>
      <c r="C242" t="s">
        <v>166</v>
      </c>
      <c r="D242" t="s">
        <v>877</v>
      </c>
      <c r="E242">
        <v>0.90095000000000003</v>
      </c>
      <c r="F242">
        <v>0.84214</v>
      </c>
      <c r="G242">
        <v>0.86992000000000003</v>
      </c>
      <c r="H242">
        <v>4.3860000000000003E-2</v>
      </c>
      <c r="I242">
        <v>0.91764000000000001</v>
      </c>
      <c r="J242">
        <v>4.4429999999999997E-2</v>
      </c>
    </row>
    <row r="243" spans="1:10" x14ac:dyDescent="0.2">
      <c r="A243" t="s">
        <v>361</v>
      </c>
      <c r="B243" t="s">
        <v>363</v>
      </c>
      <c r="C243" t="s">
        <v>117</v>
      </c>
      <c r="D243" t="s">
        <v>877</v>
      </c>
      <c r="E243">
        <v>0.98231999999999997</v>
      </c>
      <c r="F243">
        <v>0.92793999999999999</v>
      </c>
      <c r="G243">
        <v>0.85770999999999997</v>
      </c>
      <c r="H243">
        <v>5.4489999999999997E-2</v>
      </c>
      <c r="I243">
        <v>0.90900999999999998</v>
      </c>
      <c r="J243">
        <v>4.3540000000000002E-2</v>
      </c>
    </row>
    <row r="244" spans="1:10" x14ac:dyDescent="0.2">
      <c r="A244" t="s">
        <v>361</v>
      </c>
      <c r="B244" t="s">
        <v>363</v>
      </c>
      <c r="C244" t="s">
        <v>125</v>
      </c>
      <c r="D244" t="s">
        <v>877</v>
      </c>
      <c r="E244">
        <v>0.96043999999999996</v>
      </c>
      <c r="F244">
        <v>0.88739999999999997</v>
      </c>
      <c r="G244">
        <v>0.83940999999999999</v>
      </c>
      <c r="H244">
        <v>5.7779999999999998E-2</v>
      </c>
      <c r="I244">
        <v>0.90193000000000001</v>
      </c>
      <c r="J244">
        <v>5.008E-2</v>
      </c>
    </row>
    <row r="245" spans="1:10" x14ac:dyDescent="0.2">
      <c r="A245" t="s">
        <v>361</v>
      </c>
      <c r="B245" t="s">
        <v>363</v>
      </c>
      <c r="C245" t="s">
        <v>132</v>
      </c>
      <c r="D245" t="s">
        <v>877</v>
      </c>
      <c r="E245">
        <v>0.92647999999999997</v>
      </c>
      <c r="F245">
        <v>0.81616999999999995</v>
      </c>
      <c r="G245">
        <v>0.86719999999999997</v>
      </c>
      <c r="H245">
        <v>5.1429999999999997E-2</v>
      </c>
      <c r="I245">
        <v>0.94016999999999995</v>
      </c>
      <c r="J245">
        <v>3.5450000000000002E-2</v>
      </c>
    </row>
    <row r="246" spans="1:10" x14ac:dyDescent="0.2">
      <c r="A246" t="s">
        <v>361</v>
      </c>
      <c r="B246" t="s">
        <v>363</v>
      </c>
      <c r="C246" t="s">
        <v>146</v>
      </c>
      <c r="D246" t="s">
        <v>877</v>
      </c>
      <c r="E246">
        <v>0.92047000000000001</v>
      </c>
      <c r="F246">
        <v>0.85136999999999996</v>
      </c>
      <c r="G246">
        <v>0.88227</v>
      </c>
      <c r="H246">
        <v>4.7829999999999998E-2</v>
      </c>
      <c r="I246">
        <v>0.92593999999999999</v>
      </c>
      <c r="J246">
        <v>3.9809999999999998E-2</v>
      </c>
    </row>
    <row r="247" spans="1:10" x14ac:dyDescent="0.2">
      <c r="A247" t="s">
        <v>361</v>
      </c>
      <c r="B247" t="s">
        <v>363</v>
      </c>
      <c r="C247" t="s">
        <v>85</v>
      </c>
      <c r="D247" t="s">
        <v>877</v>
      </c>
      <c r="E247">
        <v>0.95530999999999999</v>
      </c>
      <c r="F247">
        <v>0.81740999999999997</v>
      </c>
      <c r="G247">
        <v>0.88136999999999999</v>
      </c>
      <c r="H247">
        <v>5.8090000000000003E-2</v>
      </c>
      <c r="I247">
        <v>0.91368000000000005</v>
      </c>
      <c r="J247">
        <v>5.083E-2</v>
      </c>
    </row>
    <row r="248" spans="1:10" x14ac:dyDescent="0.2">
      <c r="A248" t="s">
        <v>361</v>
      </c>
      <c r="B248" t="s">
        <v>363</v>
      </c>
      <c r="C248" t="s">
        <v>128</v>
      </c>
      <c r="D248" t="s">
        <v>877</v>
      </c>
      <c r="E248">
        <v>0.94747999999999999</v>
      </c>
      <c r="F248">
        <v>0.82520000000000004</v>
      </c>
      <c r="G248">
        <v>0.87751000000000001</v>
      </c>
      <c r="H248">
        <v>4.829E-2</v>
      </c>
      <c r="I248">
        <v>0.90441000000000005</v>
      </c>
      <c r="J248">
        <v>5.1110000000000003E-2</v>
      </c>
    </row>
    <row r="249" spans="1:10" x14ac:dyDescent="0.2">
      <c r="A249" t="s">
        <v>361</v>
      </c>
      <c r="B249" t="s">
        <v>363</v>
      </c>
      <c r="C249" t="s">
        <v>136</v>
      </c>
      <c r="D249" t="s">
        <v>877</v>
      </c>
      <c r="E249">
        <v>0.97577999999999998</v>
      </c>
      <c r="F249">
        <v>0.91686000000000001</v>
      </c>
      <c r="G249">
        <v>0.95104999999999995</v>
      </c>
      <c r="H249">
        <v>4.3369999999999999E-2</v>
      </c>
      <c r="I249">
        <v>0.87275999999999998</v>
      </c>
      <c r="J249">
        <v>4.9639999999999997E-2</v>
      </c>
    </row>
    <row r="250" spans="1:10" x14ac:dyDescent="0.2">
      <c r="A250" t="s">
        <v>361</v>
      </c>
      <c r="B250" t="s">
        <v>363</v>
      </c>
      <c r="C250" t="s">
        <v>152</v>
      </c>
      <c r="D250" t="s">
        <v>877</v>
      </c>
      <c r="E250">
        <v>0.96167000000000002</v>
      </c>
      <c r="F250">
        <v>0.90005000000000002</v>
      </c>
      <c r="G250">
        <v>0.89683999999999997</v>
      </c>
      <c r="H250">
        <v>4.4119999999999999E-2</v>
      </c>
      <c r="I250">
        <v>0.90893999999999997</v>
      </c>
      <c r="J250">
        <v>5.3530000000000001E-2</v>
      </c>
    </row>
    <row r="251" spans="1:10" x14ac:dyDescent="0.2">
      <c r="A251" t="s">
        <v>361</v>
      </c>
      <c r="B251" t="s">
        <v>363</v>
      </c>
      <c r="C251" t="s">
        <v>155</v>
      </c>
      <c r="D251" t="s">
        <v>877</v>
      </c>
      <c r="E251">
        <v>0.93088000000000004</v>
      </c>
      <c r="F251">
        <v>0.87441000000000002</v>
      </c>
      <c r="G251">
        <v>0.88366999999999996</v>
      </c>
      <c r="H251">
        <v>5.3429999999999998E-2</v>
      </c>
      <c r="I251">
        <v>0.95862999999999998</v>
      </c>
      <c r="J251">
        <v>4.2380000000000001E-2</v>
      </c>
    </row>
    <row r="252" spans="1:10" x14ac:dyDescent="0.2">
      <c r="A252" t="s">
        <v>361</v>
      </c>
      <c r="B252" t="s">
        <v>363</v>
      </c>
      <c r="C252" t="s">
        <v>156</v>
      </c>
      <c r="D252" t="s">
        <v>877</v>
      </c>
      <c r="E252">
        <v>0.94323000000000001</v>
      </c>
      <c r="F252">
        <v>0.76404000000000005</v>
      </c>
      <c r="G252">
        <v>0.81711</v>
      </c>
      <c r="H252">
        <v>5.4030000000000002E-2</v>
      </c>
      <c r="I252">
        <v>0.86265999999999998</v>
      </c>
      <c r="J252">
        <v>5.4420000000000003E-2</v>
      </c>
    </row>
    <row r="253" spans="1:10" x14ac:dyDescent="0.2">
      <c r="A253" t="s">
        <v>361</v>
      </c>
      <c r="B253" t="s">
        <v>363</v>
      </c>
      <c r="C253" t="s">
        <v>122</v>
      </c>
      <c r="D253" t="s">
        <v>877</v>
      </c>
      <c r="E253">
        <v>0.93084</v>
      </c>
      <c r="F253">
        <v>0.79844000000000004</v>
      </c>
      <c r="G253">
        <v>0.80425999999999997</v>
      </c>
      <c r="H253">
        <v>4.6940000000000003E-2</v>
      </c>
      <c r="I253">
        <v>0.90324000000000004</v>
      </c>
      <c r="J253">
        <v>3.7199999999999997E-2</v>
      </c>
    </row>
    <row r="254" spans="1:10" x14ac:dyDescent="0.2">
      <c r="A254" t="s">
        <v>361</v>
      </c>
      <c r="B254" t="s">
        <v>363</v>
      </c>
      <c r="C254" t="s">
        <v>123</v>
      </c>
      <c r="D254" t="s">
        <v>877</v>
      </c>
      <c r="E254">
        <v>0.94793000000000005</v>
      </c>
      <c r="F254">
        <v>0.82811000000000001</v>
      </c>
      <c r="G254">
        <v>0.87583</v>
      </c>
      <c r="H254">
        <v>4.8140000000000002E-2</v>
      </c>
      <c r="I254">
        <v>0.90969</v>
      </c>
      <c r="J254">
        <v>4.0489999999999998E-2</v>
      </c>
    </row>
    <row r="255" spans="1:10" x14ac:dyDescent="0.2">
      <c r="A255" t="s">
        <v>361</v>
      </c>
      <c r="B255" t="s">
        <v>363</v>
      </c>
      <c r="C255" t="s">
        <v>124</v>
      </c>
      <c r="D255" t="s">
        <v>877</v>
      </c>
      <c r="E255">
        <v>0.92735000000000001</v>
      </c>
      <c r="F255">
        <v>0.84626999999999997</v>
      </c>
      <c r="G255">
        <v>0.84211000000000003</v>
      </c>
      <c r="H255">
        <v>5.7070000000000003E-2</v>
      </c>
      <c r="I255">
        <v>0.86053999999999997</v>
      </c>
      <c r="J255">
        <v>4.6170000000000003E-2</v>
      </c>
    </row>
    <row r="256" spans="1:10" x14ac:dyDescent="0.2">
      <c r="A256" t="s">
        <v>361</v>
      </c>
      <c r="B256" t="s">
        <v>363</v>
      </c>
      <c r="C256" t="s">
        <v>377</v>
      </c>
      <c r="D256" t="s">
        <v>877</v>
      </c>
      <c r="G256">
        <v>0.89824999999999999</v>
      </c>
      <c r="H256">
        <v>0.13439000000000001</v>
      </c>
      <c r="I256">
        <v>0.84196000000000004</v>
      </c>
      <c r="J256">
        <v>6.6600000000000006E-2</v>
      </c>
    </row>
    <row r="257" spans="1:10" x14ac:dyDescent="0.2">
      <c r="A257" t="s">
        <v>361</v>
      </c>
      <c r="B257" t="s">
        <v>363</v>
      </c>
      <c r="C257" t="s">
        <v>167</v>
      </c>
      <c r="D257" t="s">
        <v>877</v>
      </c>
      <c r="E257">
        <v>0.95262000000000002</v>
      </c>
      <c r="F257">
        <v>0.89868999999999999</v>
      </c>
      <c r="G257">
        <v>0.91486999999999996</v>
      </c>
      <c r="H257">
        <v>3.8580000000000003E-2</v>
      </c>
      <c r="I257">
        <v>0.95206999999999997</v>
      </c>
      <c r="J257">
        <v>4.8039999999999999E-2</v>
      </c>
    </row>
    <row r="258" spans="1:10" x14ac:dyDescent="0.2">
      <c r="A258" t="s">
        <v>361</v>
      </c>
      <c r="B258" t="s">
        <v>363</v>
      </c>
      <c r="C258" t="s">
        <v>116</v>
      </c>
      <c r="D258" t="s">
        <v>877</v>
      </c>
      <c r="E258">
        <v>0.96538000000000002</v>
      </c>
      <c r="F258">
        <v>0.81786000000000003</v>
      </c>
      <c r="G258">
        <v>0.86926999999999999</v>
      </c>
      <c r="H258">
        <v>4.6600000000000003E-2</v>
      </c>
      <c r="I258">
        <v>0.91476999999999997</v>
      </c>
      <c r="J258">
        <v>4.9119999999999997E-2</v>
      </c>
    </row>
    <row r="259" spans="1:10" x14ac:dyDescent="0.2">
      <c r="A259" t="s">
        <v>361</v>
      </c>
      <c r="B259" t="s">
        <v>363</v>
      </c>
      <c r="C259" t="s">
        <v>118</v>
      </c>
      <c r="D259" t="s">
        <v>877</v>
      </c>
      <c r="E259">
        <v>0.94574999999999998</v>
      </c>
      <c r="F259">
        <v>0.86907000000000001</v>
      </c>
      <c r="G259">
        <v>0.90459000000000001</v>
      </c>
      <c r="H259">
        <v>4.2369999999999998E-2</v>
      </c>
      <c r="I259">
        <v>0.83069000000000004</v>
      </c>
      <c r="J259">
        <v>5.1119999999999999E-2</v>
      </c>
    </row>
    <row r="260" spans="1:10" x14ac:dyDescent="0.2">
      <c r="A260" t="s">
        <v>361</v>
      </c>
      <c r="B260" t="s">
        <v>363</v>
      </c>
      <c r="C260" t="s">
        <v>91</v>
      </c>
      <c r="D260" t="s">
        <v>877</v>
      </c>
      <c r="E260">
        <v>0.92267999999999994</v>
      </c>
      <c r="F260">
        <v>0.86770000000000003</v>
      </c>
      <c r="G260">
        <v>0.90205999999999997</v>
      </c>
      <c r="H260">
        <v>4.0460000000000003E-2</v>
      </c>
      <c r="I260">
        <v>0.88536000000000004</v>
      </c>
      <c r="J260">
        <v>4.879E-2</v>
      </c>
    </row>
    <row r="261" spans="1:10" x14ac:dyDescent="0.2">
      <c r="A261" t="s">
        <v>361</v>
      </c>
      <c r="B261" t="s">
        <v>363</v>
      </c>
      <c r="C261" t="s">
        <v>129</v>
      </c>
      <c r="D261" t="s">
        <v>877</v>
      </c>
      <c r="E261">
        <v>0.96021000000000001</v>
      </c>
      <c r="F261">
        <v>0.89095000000000002</v>
      </c>
      <c r="G261">
        <v>0.81472</v>
      </c>
      <c r="H261">
        <v>5.636E-2</v>
      </c>
      <c r="I261">
        <v>0.93837000000000004</v>
      </c>
      <c r="J261">
        <v>4.4979999999999999E-2</v>
      </c>
    </row>
    <row r="262" spans="1:10" x14ac:dyDescent="0.2">
      <c r="A262" t="s">
        <v>361</v>
      </c>
      <c r="B262" t="s">
        <v>363</v>
      </c>
      <c r="C262" t="s">
        <v>137</v>
      </c>
      <c r="D262" t="s">
        <v>877</v>
      </c>
      <c r="E262">
        <v>0.95838000000000001</v>
      </c>
      <c r="F262">
        <v>0.88661000000000001</v>
      </c>
      <c r="G262">
        <v>0.91761999999999999</v>
      </c>
      <c r="H262">
        <v>3.9100000000000003E-2</v>
      </c>
      <c r="I262">
        <v>0.84355000000000002</v>
      </c>
      <c r="J262">
        <v>4.3779999999999999E-2</v>
      </c>
    </row>
    <row r="263" spans="1:10" x14ac:dyDescent="0.2">
      <c r="A263" t="s">
        <v>361</v>
      </c>
      <c r="B263" t="s">
        <v>363</v>
      </c>
      <c r="C263" t="s">
        <v>143</v>
      </c>
      <c r="D263" t="s">
        <v>877</v>
      </c>
      <c r="E263">
        <v>0.96297999999999995</v>
      </c>
      <c r="F263">
        <v>0.85533000000000003</v>
      </c>
      <c r="G263">
        <v>0.90558000000000005</v>
      </c>
      <c r="H263">
        <v>4.5859999999999998E-2</v>
      </c>
      <c r="I263">
        <v>0.95669000000000004</v>
      </c>
      <c r="J263">
        <v>4.011E-2</v>
      </c>
    </row>
    <row r="264" spans="1:10" x14ac:dyDescent="0.2">
      <c r="A264" t="s">
        <v>361</v>
      </c>
      <c r="B264" t="s">
        <v>363</v>
      </c>
      <c r="C264" t="s">
        <v>150</v>
      </c>
      <c r="D264" t="s">
        <v>877</v>
      </c>
      <c r="E264">
        <v>0.96138999999999997</v>
      </c>
      <c r="F264">
        <v>0.95609</v>
      </c>
      <c r="G264">
        <v>0.88744999999999996</v>
      </c>
      <c r="H264">
        <v>4.727E-2</v>
      </c>
      <c r="I264">
        <v>0.86558000000000002</v>
      </c>
      <c r="J264">
        <v>5.4730000000000001E-2</v>
      </c>
    </row>
    <row r="265" spans="1:10" x14ac:dyDescent="0.2">
      <c r="A265" t="s">
        <v>361</v>
      </c>
      <c r="B265" t="s">
        <v>363</v>
      </c>
      <c r="C265" t="s">
        <v>154</v>
      </c>
      <c r="D265" t="s">
        <v>877</v>
      </c>
      <c r="E265">
        <v>0.94749000000000005</v>
      </c>
      <c r="F265">
        <v>0.87761</v>
      </c>
      <c r="G265">
        <v>0.82509999999999994</v>
      </c>
      <c r="H265">
        <v>4.8120000000000003E-2</v>
      </c>
      <c r="I265">
        <v>0.84821999999999997</v>
      </c>
      <c r="J265">
        <v>4.8509999999999998E-2</v>
      </c>
    </row>
    <row r="266" spans="1:10" x14ac:dyDescent="0.2">
      <c r="A266" t="s">
        <v>361</v>
      </c>
      <c r="B266" t="s">
        <v>363</v>
      </c>
      <c r="C266" t="s">
        <v>157</v>
      </c>
      <c r="D266" t="s">
        <v>877</v>
      </c>
      <c r="E266">
        <v>0.95</v>
      </c>
      <c r="F266">
        <v>0.78754000000000002</v>
      </c>
      <c r="G266">
        <v>0.84807999999999995</v>
      </c>
      <c r="H266">
        <v>5.74E-2</v>
      </c>
      <c r="I266">
        <v>0.86739999999999995</v>
      </c>
      <c r="J266">
        <v>6.096E-2</v>
      </c>
    </row>
    <row r="267" spans="1:10" x14ac:dyDescent="0.2">
      <c r="A267" t="s">
        <v>361</v>
      </c>
      <c r="B267" t="s">
        <v>363</v>
      </c>
      <c r="C267" t="s">
        <v>159</v>
      </c>
      <c r="D267" t="s">
        <v>877</v>
      </c>
      <c r="E267">
        <v>0.97252000000000005</v>
      </c>
      <c r="F267">
        <v>0.92056000000000004</v>
      </c>
      <c r="G267">
        <v>0.91744000000000003</v>
      </c>
      <c r="H267">
        <v>3.9759999999999997E-2</v>
      </c>
      <c r="I267">
        <v>0.91971000000000003</v>
      </c>
      <c r="J267">
        <v>4.267E-2</v>
      </c>
    </row>
    <row r="268" spans="1:10" x14ac:dyDescent="0.2">
      <c r="A268" t="s">
        <v>361</v>
      </c>
      <c r="B268" t="s">
        <v>363</v>
      </c>
      <c r="C268" t="s">
        <v>161</v>
      </c>
      <c r="D268" t="s">
        <v>877</v>
      </c>
      <c r="E268">
        <v>0.95379000000000003</v>
      </c>
      <c r="F268">
        <v>0.87860000000000005</v>
      </c>
      <c r="G268">
        <v>0.91478999999999999</v>
      </c>
      <c r="H268">
        <v>5.015E-2</v>
      </c>
      <c r="I268">
        <v>0.90459999999999996</v>
      </c>
      <c r="J268">
        <v>5.0180000000000002E-2</v>
      </c>
    </row>
    <row r="269" spans="1:10" x14ac:dyDescent="0.2">
      <c r="A269" t="s">
        <v>361</v>
      </c>
      <c r="B269" t="s">
        <v>363</v>
      </c>
      <c r="C269" t="s">
        <v>838</v>
      </c>
      <c r="D269" t="s">
        <v>877</v>
      </c>
      <c r="E269">
        <v>0.93071999999999999</v>
      </c>
      <c r="F269">
        <v>0.88371</v>
      </c>
      <c r="G269">
        <v>0.88371</v>
      </c>
      <c r="H269">
        <v>6.4409999999999995E-2</v>
      </c>
      <c r="I269">
        <v>0.86292999999999997</v>
      </c>
      <c r="J269">
        <v>0.15215000000000001</v>
      </c>
    </row>
    <row r="270" spans="1:10" x14ac:dyDescent="0.2">
      <c r="A270" t="s">
        <v>361</v>
      </c>
      <c r="B270" t="s">
        <v>363</v>
      </c>
      <c r="C270" t="s">
        <v>355</v>
      </c>
      <c r="D270" t="s">
        <v>877</v>
      </c>
      <c r="E270">
        <v>0.94726999999999995</v>
      </c>
      <c r="F270">
        <v>0.85712999999999995</v>
      </c>
      <c r="G270">
        <v>0.87543000000000004</v>
      </c>
      <c r="H270">
        <v>7.9600000000000001E-3</v>
      </c>
      <c r="I270">
        <v>0.89461000000000002</v>
      </c>
      <c r="J270">
        <v>1.3559999999999999E-2</v>
      </c>
    </row>
    <row r="271" spans="1:10" x14ac:dyDescent="0.2">
      <c r="A271" t="s">
        <v>361</v>
      </c>
      <c r="B271" t="s">
        <v>363</v>
      </c>
      <c r="C271" t="s">
        <v>94</v>
      </c>
      <c r="D271" t="s">
        <v>877</v>
      </c>
      <c r="E271">
        <v>0.92998000000000003</v>
      </c>
      <c r="F271">
        <v>0.88482000000000005</v>
      </c>
      <c r="G271">
        <v>0.86277999999999999</v>
      </c>
      <c r="H271">
        <v>5.1279999999999999E-2</v>
      </c>
      <c r="I271">
        <v>0.90134000000000003</v>
      </c>
      <c r="J271">
        <v>4.2380000000000001E-2</v>
      </c>
    </row>
    <row r="272" spans="1:10" x14ac:dyDescent="0.2">
      <c r="A272" t="s">
        <v>361</v>
      </c>
      <c r="B272" t="s">
        <v>363</v>
      </c>
      <c r="C272" t="s">
        <v>126</v>
      </c>
      <c r="D272" t="s">
        <v>877</v>
      </c>
      <c r="E272">
        <v>0.94765999999999995</v>
      </c>
      <c r="F272">
        <v>0.77273000000000003</v>
      </c>
      <c r="G272">
        <v>0.84855000000000003</v>
      </c>
      <c r="H272">
        <v>4.691E-2</v>
      </c>
      <c r="I272">
        <v>0.91808000000000001</v>
      </c>
      <c r="J272">
        <v>4.4690000000000001E-2</v>
      </c>
    </row>
    <row r="273" spans="1:10" x14ac:dyDescent="0.2">
      <c r="A273" t="s">
        <v>361</v>
      </c>
      <c r="B273" t="s">
        <v>363</v>
      </c>
      <c r="C273" t="s">
        <v>130</v>
      </c>
      <c r="D273" t="s">
        <v>877</v>
      </c>
      <c r="E273">
        <v>0.93428</v>
      </c>
      <c r="F273">
        <v>0.88671</v>
      </c>
      <c r="G273">
        <v>0.88349</v>
      </c>
      <c r="H273">
        <v>4.8239999999999998E-2</v>
      </c>
      <c r="I273">
        <v>0.81989000000000001</v>
      </c>
      <c r="J273">
        <v>5.3839999999999999E-2</v>
      </c>
    </row>
    <row r="274" spans="1:10" x14ac:dyDescent="0.2">
      <c r="A274" t="s">
        <v>361</v>
      </c>
      <c r="B274" t="s">
        <v>363</v>
      </c>
      <c r="C274" t="s">
        <v>140</v>
      </c>
      <c r="D274" t="s">
        <v>877</v>
      </c>
      <c r="E274">
        <v>0.94623999999999997</v>
      </c>
      <c r="F274">
        <v>0.88119000000000003</v>
      </c>
      <c r="G274">
        <v>0.93855</v>
      </c>
      <c r="H274">
        <v>3.9989999999999998E-2</v>
      </c>
      <c r="I274">
        <v>0.93030000000000002</v>
      </c>
      <c r="J274">
        <v>3.363E-2</v>
      </c>
    </row>
    <row r="275" spans="1:10" x14ac:dyDescent="0.2">
      <c r="A275" t="s">
        <v>361</v>
      </c>
      <c r="B275" t="s">
        <v>363</v>
      </c>
      <c r="C275" t="s">
        <v>162</v>
      </c>
      <c r="D275" t="s">
        <v>877</v>
      </c>
      <c r="E275">
        <v>0.93364999999999998</v>
      </c>
      <c r="F275">
        <v>0.91512000000000004</v>
      </c>
      <c r="G275">
        <v>0.88929000000000002</v>
      </c>
      <c r="H275">
        <v>5.1580000000000001E-2</v>
      </c>
      <c r="I275">
        <v>0.94325999999999999</v>
      </c>
      <c r="J275">
        <v>4.061E-2</v>
      </c>
    </row>
    <row r="276" spans="1:10" x14ac:dyDescent="0.2">
      <c r="A276" t="s">
        <v>361</v>
      </c>
      <c r="B276" t="s">
        <v>363</v>
      </c>
      <c r="C276" t="s">
        <v>164</v>
      </c>
      <c r="D276" t="s">
        <v>877</v>
      </c>
      <c r="E276">
        <v>0.96169000000000004</v>
      </c>
      <c r="F276">
        <v>0.80727000000000004</v>
      </c>
      <c r="G276">
        <v>0.84704000000000002</v>
      </c>
      <c r="H276">
        <v>5.9700000000000003E-2</v>
      </c>
      <c r="I276">
        <v>0.92725000000000002</v>
      </c>
      <c r="J276">
        <v>4.4940000000000001E-2</v>
      </c>
    </row>
    <row r="277" spans="1:10" x14ac:dyDescent="0.2">
      <c r="A277" t="s">
        <v>361</v>
      </c>
      <c r="B277" t="s">
        <v>363</v>
      </c>
      <c r="C277" t="s">
        <v>409</v>
      </c>
      <c r="D277" t="s">
        <v>877</v>
      </c>
      <c r="E277">
        <v>1</v>
      </c>
      <c r="F277">
        <v>1</v>
      </c>
      <c r="G277">
        <v>1</v>
      </c>
      <c r="H277">
        <v>0</v>
      </c>
      <c r="I277">
        <v>0.85868</v>
      </c>
      <c r="J277">
        <v>8.8830000000000006E-2</v>
      </c>
    </row>
    <row r="278" spans="1:10" x14ac:dyDescent="0.2">
      <c r="A278" t="s">
        <v>361</v>
      </c>
      <c r="B278" t="s">
        <v>363</v>
      </c>
      <c r="C278" t="s">
        <v>406</v>
      </c>
      <c r="D278" t="s">
        <v>877</v>
      </c>
      <c r="E278">
        <v>0.95152000000000003</v>
      </c>
      <c r="F278">
        <v>0.86336000000000002</v>
      </c>
      <c r="G278">
        <v>0.87904000000000004</v>
      </c>
      <c r="H278">
        <v>1.7819999999999999E-2</v>
      </c>
      <c r="I278">
        <v>0.90468000000000004</v>
      </c>
      <c r="J278">
        <v>1.8370000000000001E-2</v>
      </c>
    </row>
    <row r="279" spans="1:10" x14ac:dyDescent="0.2">
      <c r="A279" t="s">
        <v>361</v>
      </c>
      <c r="B279" t="s">
        <v>363</v>
      </c>
      <c r="C279" t="s">
        <v>407</v>
      </c>
      <c r="D279" t="s">
        <v>877</v>
      </c>
      <c r="E279">
        <v>0.94732000000000005</v>
      </c>
      <c r="F279">
        <v>0.86502999999999997</v>
      </c>
      <c r="G279">
        <v>0.90378999999999998</v>
      </c>
      <c r="H279">
        <v>1.4489999999999999E-2</v>
      </c>
      <c r="I279">
        <v>0.91622000000000003</v>
      </c>
      <c r="J279">
        <v>1.507E-2</v>
      </c>
    </row>
    <row r="280" spans="1:10" x14ac:dyDescent="0.2">
      <c r="A280" t="s">
        <v>361</v>
      </c>
      <c r="B280" t="s">
        <v>364</v>
      </c>
      <c r="C280" t="s">
        <v>355</v>
      </c>
      <c r="D280" t="s">
        <v>877</v>
      </c>
      <c r="F280">
        <v>0.94452000000000003</v>
      </c>
      <c r="G280">
        <v>0.96445999999999998</v>
      </c>
      <c r="H280">
        <v>2.0740000000000001E-2</v>
      </c>
      <c r="I280">
        <v>0.97062999999999999</v>
      </c>
      <c r="J280">
        <v>1.7430000000000001E-2</v>
      </c>
    </row>
    <row r="281" spans="1:10" x14ac:dyDescent="0.2">
      <c r="A281" t="s">
        <v>361</v>
      </c>
      <c r="B281" t="s">
        <v>364</v>
      </c>
      <c r="C281" t="s">
        <v>91</v>
      </c>
      <c r="D281" t="s">
        <v>877</v>
      </c>
      <c r="F281">
        <v>0.91695000000000004</v>
      </c>
      <c r="G281">
        <v>0.94842000000000004</v>
      </c>
      <c r="H281">
        <v>4.3950000000000003E-2</v>
      </c>
      <c r="I281">
        <v>0.96511999999999998</v>
      </c>
      <c r="J281">
        <v>3.1150000000000001E-2</v>
      </c>
    </row>
    <row r="282" spans="1:10" x14ac:dyDescent="0.2">
      <c r="A282" t="s">
        <v>361</v>
      </c>
      <c r="B282" t="s">
        <v>364</v>
      </c>
      <c r="C282" t="s">
        <v>136</v>
      </c>
      <c r="D282" t="s">
        <v>877</v>
      </c>
      <c r="F282">
        <v>0.95553999999999994</v>
      </c>
      <c r="G282">
        <v>0.96011999999999997</v>
      </c>
      <c r="H282">
        <v>3.9699999999999999E-2</v>
      </c>
      <c r="I282">
        <v>0.97568999999999995</v>
      </c>
      <c r="J282">
        <v>2.5700000000000001E-2</v>
      </c>
    </row>
    <row r="283" spans="1:10" x14ac:dyDescent="0.2">
      <c r="A283" t="s">
        <v>361</v>
      </c>
      <c r="B283" t="s">
        <v>364</v>
      </c>
      <c r="C283" t="s">
        <v>140</v>
      </c>
      <c r="D283" t="s">
        <v>877</v>
      </c>
      <c r="F283">
        <v>0.96558999999999995</v>
      </c>
      <c r="G283">
        <v>0.98299000000000003</v>
      </c>
      <c r="H283">
        <v>2.0490000000000001E-2</v>
      </c>
      <c r="I283">
        <v>0.97306000000000004</v>
      </c>
      <c r="J283">
        <v>2.8989999999999998E-2</v>
      </c>
    </row>
    <row r="284" spans="1:10" x14ac:dyDescent="0.2">
      <c r="A284" t="s">
        <v>362</v>
      </c>
      <c r="B284" t="s">
        <v>355</v>
      </c>
      <c r="C284" t="s">
        <v>118</v>
      </c>
      <c r="D284" t="s">
        <v>882</v>
      </c>
      <c r="E284">
        <v>1125</v>
      </c>
      <c r="F284">
        <v>1249</v>
      </c>
      <c r="G284">
        <v>-124</v>
      </c>
    </row>
    <row r="285" spans="1:10" x14ac:dyDescent="0.2">
      <c r="A285" t="s">
        <v>362</v>
      </c>
      <c r="B285" t="s">
        <v>355</v>
      </c>
      <c r="C285" t="s">
        <v>124</v>
      </c>
      <c r="D285" t="s">
        <v>882</v>
      </c>
      <c r="E285">
        <v>495</v>
      </c>
      <c r="F285">
        <v>511</v>
      </c>
      <c r="G285">
        <v>-16</v>
      </c>
    </row>
    <row r="286" spans="1:10" x14ac:dyDescent="0.2">
      <c r="A286" t="s">
        <v>362</v>
      </c>
      <c r="B286" t="s">
        <v>355</v>
      </c>
      <c r="C286" t="s">
        <v>137</v>
      </c>
      <c r="D286" t="s">
        <v>882</v>
      </c>
      <c r="E286">
        <v>898</v>
      </c>
      <c r="F286">
        <v>831</v>
      </c>
      <c r="G286">
        <v>67</v>
      </c>
    </row>
    <row r="287" spans="1:10" x14ac:dyDescent="0.2">
      <c r="A287" t="s">
        <v>362</v>
      </c>
      <c r="B287" t="s">
        <v>355</v>
      </c>
      <c r="C287" t="s">
        <v>152</v>
      </c>
      <c r="D287" t="s">
        <v>882</v>
      </c>
      <c r="E287">
        <v>2207</v>
      </c>
      <c r="F287">
        <v>2396</v>
      </c>
      <c r="G287">
        <v>-189</v>
      </c>
    </row>
    <row r="288" spans="1:10" x14ac:dyDescent="0.2">
      <c r="A288" t="s">
        <v>362</v>
      </c>
      <c r="B288" t="s">
        <v>355</v>
      </c>
      <c r="C288" t="s">
        <v>355</v>
      </c>
      <c r="D288" t="s">
        <v>882</v>
      </c>
      <c r="E288">
        <v>4725</v>
      </c>
      <c r="F288">
        <v>4987</v>
      </c>
      <c r="G288">
        <v>-262</v>
      </c>
    </row>
    <row r="289" spans="1:7" x14ac:dyDescent="0.2">
      <c r="A289" t="s">
        <v>362</v>
      </c>
      <c r="B289" t="s">
        <v>356</v>
      </c>
      <c r="C289" t="s">
        <v>118</v>
      </c>
      <c r="D289" t="s">
        <v>882</v>
      </c>
      <c r="E289">
        <v>6967</v>
      </c>
      <c r="F289">
        <v>8311</v>
      </c>
      <c r="G289">
        <v>-1344</v>
      </c>
    </row>
    <row r="290" spans="1:7" x14ac:dyDescent="0.2">
      <c r="A290" t="s">
        <v>362</v>
      </c>
      <c r="B290" t="s">
        <v>356</v>
      </c>
      <c r="C290" t="s">
        <v>124</v>
      </c>
      <c r="D290" t="s">
        <v>882</v>
      </c>
      <c r="E290">
        <v>4494</v>
      </c>
      <c r="F290">
        <v>4351</v>
      </c>
      <c r="G290">
        <v>143</v>
      </c>
    </row>
    <row r="291" spans="1:7" x14ac:dyDescent="0.2">
      <c r="A291" t="s">
        <v>362</v>
      </c>
      <c r="B291" t="s">
        <v>356</v>
      </c>
      <c r="C291" t="s">
        <v>137</v>
      </c>
      <c r="D291" t="s">
        <v>882</v>
      </c>
      <c r="E291">
        <v>28161</v>
      </c>
      <c r="F291">
        <v>33125</v>
      </c>
      <c r="G291">
        <v>-4964</v>
      </c>
    </row>
    <row r="292" spans="1:7" x14ac:dyDescent="0.2">
      <c r="A292" t="s">
        <v>362</v>
      </c>
      <c r="B292" t="s">
        <v>356</v>
      </c>
      <c r="C292" t="s">
        <v>152</v>
      </c>
      <c r="D292" t="s">
        <v>882</v>
      </c>
      <c r="E292">
        <v>18915</v>
      </c>
      <c r="F292">
        <v>16923</v>
      </c>
      <c r="G292">
        <v>1992</v>
      </c>
    </row>
    <row r="293" spans="1:7" x14ac:dyDescent="0.2">
      <c r="A293" t="s">
        <v>362</v>
      </c>
      <c r="B293" t="s">
        <v>356</v>
      </c>
      <c r="C293" t="s">
        <v>355</v>
      </c>
      <c r="D293" t="s">
        <v>882</v>
      </c>
      <c r="E293">
        <v>58537</v>
      </c>
      <c r="F293">
        <v>62710</v>
      </c>
      <c r="G293">
        <v>-4173</v>
      </c>
    </row>
    <row r="294" spans="1:7" x14ac:dyDescent="0.2">
      <c r="A294" t="s">
        <v>865</v>
      </c>
      <c r="B294" t="s">
        <v>355</v>
      </c>
      <c r="C294" t="s">
        <v>403</v>
      </c>
      <c r="D294" t="s">
        <v>403</v>
      </c>
      <c r="E294">
        <v>21278</v>
      </c>
    </row>
    <row r="295" spans="1:7" x14ac:dyDescent="0.2">
      <c r="A295" t="s">
        <v>355</v>
      </c>
      <c r="B295" t="s">
        <v>670</v>
      </c>
      <c r="C295" t="s">
        <v>403</v>
      </c>
      <c r="D295" t="s">
        <v>403</v>
      </c>
      <c r="E295">
        <v>63</v>
      </c>
      <c r="F295">
        <v>41</v>
      </c>
      <c r="G295">
        <v>300.44</v>
      </c>
    </row>
    <row r="296" spans="1:7" x14ac:dyDescent="0.2">
      <c r="A296" t="s">
        <v>355</v>
      </c>
      <c r="B296" t="s">
        <v>670</v>
      </c>
      <c r="C296" t="s">
        <v>671</v>
      </c>
      <c r="D296" t="s">
        <v>403</v>
      </c>
      <c r="E296">
        <v>203399</v>
      </c>
      <c r="F296">
        <v>126153</v>
      </c>
      <c r="G296">
        <v>340.5</v>
      </c>
    </row>
    <row r="297" spans="1:7" x14ac:dyDescent="0.2">
      <c r="A297" t="s">
        <v>355</v>
      </c>
      <c r="B297" t="s">
        <v>670</v>
      </c>
      <c r="C297" t="s">
        <v>115</v>
      </c>
      <c r="D297" t="s">
        <v>403</v>
      </c>
      <c r="E297">
        <v>2634</v>
      </c>
      <c r="F297">
        <v>1971</v>
      </c>
      <c r="G297">
        <v>599.39</v>
      </c>
    </row>
    <row r="298" spans="1:7" x14ac:dyDescent="0.2">
      <c r="A298" t="s">
        <v>355</v>
      </c>
      <c r="B298" t="s">
        <v>670</v>
      </c>
      <c r="C298" t="s">
        <v>116</v>
      </c>
      <c r="D298" t="s">
        <v>403</v>
      </c>
      <c r="E298">
        <v>933</v>
      </c>
      <c r="F298">
        <v>582</v>
      </c>
      <c r="G298">
        <v>349.92</v>
      </c>
    </row>
    <row r="299" spans="1:7" x14ac:dyDescent="0.2">
      <c r="A299" t="s">
        <v>355</v>
      </c>
      <c r="B299" t="s">
        <v>670</v>
      </c>
      <c r="C299" t="s">
        <v>117</v>
      </c>
      <c r="D299" t="s">
        <v>403</v>
      </c>
      <c r="E299">
        <v>1836</v>
      </c>
      <c r="F299">
        <v>1127</v>
      </c>
      <c r="G299">
        <v>289.76</v>
      </c>
    </row>
    <row r="300" spans="1:7" x14ac:dyDescent="0.2">
      <c r="A300" t="s">
        <v>355</v>
      </c>
      <c r="B300" t="s">
        <v>670</v>
      </c>
      <c r="C300" t="s">
        <v>118</v>
      </c>
      <c r="D300" t="s">
        <v>403</v>
      </c>
      <c r="E300">
        <v>659</v>
      </c>
      <c r="F300">
        <v>144</v>
      </c>
      <c r="G300">
        <v>100.98</v>
      </c>
    </row>
    <row r="301" spans="1:7" x14ac:dyDescent="0.2">
      <c r="A301" t="s">
        <v>355</v>
      </c>
      <c r="B301" t="s">
        <v>670</v>
      </c>
      <c r="C301" t="s">
        <v>119</v>
      </c>
      <c r="D301" t="s">
        <v>403</v>
      </c>
      <c r="E301">
        <v>584</v>
      </c>
      <c r="F301">
        <v>306</v>
      </c>
      <c r="G301">
        <v>259.27</v>
      </c>
    </row>
    <row r="302" spans="1:7" x14ac:dyDescent="0.2">
      <c r="A302" t="s">
        <v>355</v>
      </c>
      <c r="B302" t="s">
        <v>670</v>
      </c>
      <c r="C302" t="s">
        <v>120</v>
      </c>
      <c r="D302" t="s">
        <v>403</v>
      </c>
      <c r="E302">
        <v>379</v>
      </c>
      <c r="F302">
        <v>168</v>
      </c>
      <c r="G302">
        <v>157.83000000000001</v>
      </c>
    </row>
    <row r="303" spans="1:7" x14ac:dyDescent="0.2">
      <c r="A303" t="s">
        <v>355</v>
      </c>
      <c r="B303" t="s">
        <v>670</v>
      </c>
      <c r="C303" t="s">
        <v>91</v>
      </c>
      <c r="D303" t="s">
        <v>403</v>
      </c>
      <c r="E303">
        <v>3358</v>
      </c>
      <c r="F303">
        <v>2140</v>
      </c>
      <c r="G303">
        <v>332.36</v>
      </c>
    </row>
    <row r="304" spans="1:7" x14ac:dyDescent="0.2">
      <c r="A304" t="s">
        <v>355</v>
      </c>
      <c r="B304" t="s">
        <v>670</v>
      </c>
      <c r="C304" t="s">
        <v>121</v>
      </c>
      <c r="D304" t="s">
        <v>403</v>
      </c>
      <c r="E304">
        <v>2358</v>
      </c>
      <c r="F304">
        <v>1452</v>
      </c>
      <c r="G304">
        <v>322.75</v>
      </c>
    </row>
    <row r="305" spans="1:7" x14ac:dyDescent="0.2">
      <c r="A305" t="s">
        <v>355</v>
      </c>
      <c r="B305" t="s">
        <v>670</v>
      </c>
      <c r="C305" t="s">
        <v>122</v>
      </c>
      <c r="D305" t="s">
        <v>403</v>
      </c>
      <c r="E305">
        <v>6659</v>
      </c>
      <c r="F305">
        <v>5172</v>
      </c>
      <c r="G305">
        <v>710.94</v>
      </c>
    </row>
    <row r="306" spans="1:7" x14ac:dyDescent="0.2">
      <c r="A306" t="s">
        <v>355</v>
      </c>
      <c r="B306" t="s">
        <v>670</v>
      </c>
      <c r="C306" t="s">
        <v>94</v>
      </c>
      <c r="D306" t="s">
        <v>403</v>
      </c>
      <c r="E306">
        <v>11088</v>
      </c>
      <c r="F306">
        <v>6566</v>
      </c>
      <c r="G306">
        <v>281.02</v>
      </c>
    </row>
    <row r="307" spans="1:7" x14ac:dyDescent="0.2">
      <c r="A307" t="s">
        <v>355</v>
      </c>
      <c r="B307" t="s">
        <v>670</v>
      </c>
      <c r="C307" t="s">
        <v>123</v>
      </c>
      <c r="D307" t="s">
        <v>403</v>
      </c>
      <c r="E307">
        <v>1726</v>
      </c>
      <c r="F307">
        <v>1045</v>
      </c>
      <c r="G307">
        <v>257.79000000000002</v>
      </c>
    </row>
    <row r="308" spans="1:7" x14ac:dyDescent="0.2">
      <c r="A308" t="s">
        <v>355</v>
      </c>
      <c r="B308" t="s">
        <v>670</v>
      </c>
      <c r="C308" t="s">
        <v>124</v>
      </c>
      <c r="D308" t="s">
        <v>403</v>
      </c>
      <c r="E308">
        <v>10926</v>
      </c>
      <c r="F308">
        <v>6860</v>
      </c>
      <c r="G308">
        <v>306.61</v>
      </c>
    </row>
    <row r="309" spans="1:7" x14ac:dyDescent="0.2">
      <c r="A309" t="s">
        <v>355</v>
      </c>
      <c r="B309" t="s">
        <v>670</v>
      </c>
      <c r="C309" t="s">
        <v>125</v>
      </c>
      <c r="D309" t="s">
        <v>403</v>
      </c>
      <c r="E309">
        <v>14505</v>
      </c>
      <c r="F309">
        <v>9616</v>
      </c>
      <c r="G309">
        <v>325.52999999999997</v>
      </c>
    </row>
    <row r="310" spans="1:7" x14ac:dyDescent="0.2">
      <c r="A310" t="s">
        <v>355</v>
      </c>
      <c r="B310" t="s">
        <v>670</v>
      </c>
      <c r="C310" t="s">
        <v>126</v>
      </c>
      <c r="D310" t="s">
        <v>403</v>
      </c>
      <c r="E310">
        <v>14280</v>
      </c>
      <c r="F310">
        <v>9755</v>
      </c>
      <c r="G310">
        <v>271.33999999999997</v>
      </c>
    </row>
    <row r="311" spans="1:7" x14ac:dyDescent="0.2">
      <c r="A311" t="s">
        <v>355</v>
      </c>
      <c r="B311" t="s">
        <v>670</v>
      </c>
      <c r="C311" t="s">
        <v>127</v>
      </c>
      <c r="D311" t="s">
        <v>403</v>
      </c>
      <c r="E311">
        <v>5950</v>
      </c>
      <c r="F311">
        <v>3038</v>
      </c>
      <c r="G311">
        <v>250.87</v>
      </c>
    </row>
    <row r="312" spans="1:7" x14ac:dyDescent="0.2">
      <c r="A312" t="s">
        <v>355</v>
      </c>
      <c r="B312" t="s">
        <v>670</v>
      </c>
      <c r="C312" t="s">
        <v>85</v>
      </c>
      <c r="D312" t="s">
        <v>403</v>
      </c>
      <c r="E312">
        <v>4146</v>
      </c>
      <c r="F312">
        <v>2235</v>
      </c>
      <c r="G312">
        <v>273.25</v>
      </c>
    </row>
    <row r="313" spans="1:7" x14ac:dyDescent="0.2">
      <c r="A313" t="s">
        <v>355</v>
      </c>
      <c r="B313" t="s">
        <v>670</v>
      </c>
      <c r="C313" t="s">
        <v>128</v>
      </c>
      <c r="D313" t="s">
        <v>403</v>
      </c>
      <c r="E313">
        <v>2383</v>
      </c>
      <c r="F313">
        <v>1722</v>
      </c>
      <c r="G313">
        <v>477.01</v>
      </c>
    </row>
    <row r="314" spans="1:7" x14ac:dyDescent="0.2">
      <c r="A314" t="s">
        <v>355</v>
      </c>
      <c r="B314" t="s">
        <v>670</v>
      </c>
      <c r="C314" t="s">
        <v>129</v>
      </c>
      <c r="D314" t="s">
        <v>403</v>
      </c>
      <c r="E314">
        <v>8804</v>
      </c>
      <c r="F314">
        <v>5896</v>
      </c>
      <c r="G314">
        <v>347.61</v>
      </c>
    </row>
    <row r="315" spans="1:7" x14ac:dyDescent="0.2">
      <c r="A315" t="s">
        <v>355</v>
      </c>
      <c r="B315" t="s">
        <v>670</v>
      </c>
      <c r="C315" t="s">
        <v>130</v>
      </c>
      <c r="D315" t="s">
        <v>403</v>
      </c>
      <c r="E315">
        <v>1850</v>
      </c>
      <c r="F315">
        <v>1223</v>
      </c>
      <c r="G315">
        <v>386.46</v>
      </c>
    </row>
    <row r="316" spans="1:7" x14ac:dyDescent="0.2">
      <c r="A316" t="s">
        <v>355</v>
      </c>
      <c r="B316" t="s">
        <v>670</v>
      </c>
      <c r="C316" t="s">
        <v>131</v>
      </c>
      <c r="D316" t="s">
        <v>403</v>
      </c>
      <c r="E316">
        <v>4264</v>
      </c>
      <c r="F316">
        <v>2539</v>
      </c>
      <c r="G316">
        <v>304.56</v>
      </c>
    </row>
    <row r="317" spans="1:7" x14ac:dyDescent="0.2">
      <c r="A317" t="s">
        <v>355</v>
      </c>
      <c r="B317" t="s">
        <v>670</v>
      </c>
      <c r="C317" t="s">
        <v>132</v>
      </c>
      <c r="D317" t="s">
        <v>403</v>
      </c>
      <c r="E317">
        <v>4328</v>
      </c>
      <c r="F317">
        <v>2746</v>
      </c>
      <c r="G317">
        <v>546.94000000000005</v>
      </c>
    </row>
    <row r="318" spans="1:7" x14ac:dyDescent="0.2">
      <c r="A318" t="s">
        <v>355</v>
      </c>
      <c r="B318" t="s">
        <v>670</v>
      </c>
      <c r="C318" t="s">
        <v>133</v>
      </c>
      <c r="D318" t="s">
        <v>403</v>
      </c>
      <c r="E318">
        <v>5516</v>
      </c>
      <c r="F318">
        <v>3376</v>
      </c>
      <c r="G318">
        <v>468.93</v>
      </c>
    </row>
    <row r="319" spans="1:7" x14ac:dyDescent="0.2">
      <c r="A319" t="s">
        <v>355</v>
      </c>
      <c r="B319" t="s">
        <v>670</v>
      </c>
      <c r="C319" t="s">
        <v>134</v>
      </c>
      <c r="D319" t="s">
        <v>403</v>
      </c>
      <c r="E319">
        <v>3831</v>
      </c>
      <c r="F319">
        <v>3027</v>
      </c>
      <c r="G319">
        <v>501.57</v>
      </c>
    </row>
    <row r="320" spans="1:7" x14ac:dyDescent="0.2">
      <c r="A320" t="s">
        <v>355</v>
      </c>
      <c r="B320" t="s">
        <v>670</v>
      </c>
      <c r="C320" t="s">
        <v>135</v>
      </c>
      <c r="D320" t="s">
        <v>403</v>
      </c>
      <c r="E320">
        <v>2295</v>
      </c>
      <c r="F320">
        <v>1553</v>
      </c>
      <c r="G320">
        <v>371.08</v>
      </c>
    </row>
    <row r="321" spans="1:7" x14ac:dyDescent="0.2">
      <c r="A321" t="s">
        <v>355</v>
      </c>
      <c r="B321" t="s">
        <v>670</v>
      </c>
      <c r="C321" t="s">
        <v>136</v>
      </c>
      <c r="D321" t="s">
        <v>403</v>
      </c>
      <c r="E321">
        <v>4264</v>
      </c>
      <c r="F321">
        <v>1693</v>
      </c>
      <c r="G321">
        <v>146.94999999999999</v>
      </c>
    </row>
    <row r="322" spans="1:7" x14ac:dyDescent="0.2">
      <c r="A322" t="s">
        <v>355</v>
      </c>
      <c r="B322" t="s">
        <v>670</v>
      </c>
      <c r="C322" t="s">
        <v>137</v>
      </c>
      <c r="D322" t="s">
        <v>403</v>
      </c>
      <c r="E322">
        <v>3073</v>
      </c>
      <c r="F322">
        <v>2071</v>
      </c>
      <c r="G322">
        <v>252.49</v>
      </c>
    </row>
    <row r="323" spans="1:7" x14ac:dyDescent="0.2">
      <c r="A323" t="s">
        <v>355</v>
      </c>
      <c r="B323" t="s">
        <v>670</v>
      </c>
      <c r="C323" t="s">
        <v>138</v>
      </c>
      <c r="D323" t="s">
        <v>403</v>
      </c>
      <c r="E323">
        <v>597</v>
      </c>
      <c r="F323">
        <v>151</v>
      </c>
      <c r="G323">
        <v>109.36</v>
      </c>
    </row>
    <row r="324" spans="1:7" x14ac:dyDescent="0.2">
      <c r="A324" t="s">
        <v>355</v>
      </c>
      <c r="B324" t="s">
        <v>670</v>
      </c>
      <c r="C324" t="s">
        <v>139</v>
      </c>
      <c r="D324" t="s">
        <v>403</v>
      </c>
      <c r="E324">
        <v>1130</v>
      </c>
      <c r="F324">
        <v>299</v>
      </c>
      <c r="G324">
        <v>102.68</v>
      </c>
    </row>
    <row r="325" spans="1:7" x14ac:dyDescent="0.2">
      <c r="A325" t="s">
        <v>355</v>
      </c>
      <c r="B325" t="s">
        <v>670</v>
      </c>
      <c r="C325" t="s">
        <v>140</v>
      </c>
      <c r="D325" t="s">
        <v>403</v>
      </c>
      <c r="E325">
        <v>2388</v>
      </c>
      <c r="F325">
        <v>777</v>
      </c>
      <c r="G325">
        <v>132.68</v>
      </c>
    </row>
    <row r="326" spans="1:7" x14ac:dyDescent="0.2">
      <c r="A326" t="s">
        <v>355</v>
      </c>
      <c r="B326" t="s">
        <v>670</v>
      </c>
      <c r="C326" t="s">
        <v>141</v>
      </c>
      <c r="D326" t="s">
        <v>403</v>
      </c>
      <c r="E326">
        <v>3889</v>
      </c>
      <c r="F326">
        <v>2715</v>
      </c>
      <c r="G326">
        <v>405.71</v>
      </c>
    </row>
    <row r="327" spans="1:7" x14ac:dyDescent="0.2">
      <c r="A327" t="s">
        <v>355</v>
      </c>
      <c r="B327" t="s">
        <v>670</v>
      </c>
      <c r="C327" t="s">
        <v>142</v>
      </c>
      <c r="D327" t="s">
        <v>403</v>
      </c>
      <c r="E327">
        <v>529</v>
      </c>
      <c r="F327">
        <v>213</v>
      </c>
      <c r="G327">
        <v>156.69</v>
      </c>
    </row>
    <row r="328" spans="1:7" x14ac:dyDescent="0.2">
      <c r="A328" t="s">
        <v>355</v>
      </c>
      <c r="B328" t="s">
        <v>670</v>
      </c>
      <c r="C328" t="s">
        <v>143</v>
      </c>
      <c r="D328" t="s">
        <v>403</v>
      </c>
      <c r="E328">
        <v>2935</v>
      </c>
      <c r="F328">
        <v>651</v>
      </c>
      <c r="G328">
        <v>145.5</v>
      </c>
    </row>
    <row r="329" spans="1:7" x14ac:dyDescent="0.2">
      <c r="A329" t="s">
        <v>355</v>
      </c>
      <c r="B329" t="s">
        <v>670</v>
      </c>
      <c r="C329" t="s">
        <v>144</v>
      </c>
      <c r="D329" t="s">
        <v>403</v>
      </c>
      <c r="E329">
        <v>5365</v>
      </c>
      <c r="F329">
        <v>3986</v>
      </c>
      <c r="G329">
        <v>471.88</v>
      </c>
    </row>
    <row r="330" spans="1:7" x14ac:dyDescent="0.2">
      <c r="A330" t="s">
        <v>355</v>
      </c>
      <c r="B330" t="s">
        <v>670</v>
      </c>
      <c r="C330" t="s">
        <v>145</v>
      </c>
      <c r="D330" t="s">
        <v>403</v>
      </c>
      <c r="E330">
        <v>4980</v>
      </c>
      <c r="F330">
        <v>3306</v>
      </c>
      <c r="G330">
        <v>443.45</v>
      </c>
    </row>
    <row r="331" spans="1:7" x14ac:dyDescent="0.2">
      <c r="A331" t="s">
        <v>355</v>
      </c>
      <c r="B331" t="s">
        <v>670</v>
      </c>
      <c r="C331" t="s">
        <v>146</v>
      </c>
      <c r="D331" t="s">
        <v>403</v>
      </c>
      <c r="E331">
        <v>3223</v>
      </c>
      <c r="F331">
        <v>1679</v>
      </c>
      <c r="G331">
        <v>219.14</v>
      </c>
    </row>
    <row r="332" spans="1:7" x14ac:dyDescent="0.2">
      <c r="A332" t="s">
        <v>355</v>
      </c>
      <c r="B332" t="s">
        <v>670</v>
      </c>
      <c r="C332" t="s">
        <v>147</v>
      </c>
      <c r="D332" t="s">
        <v>403</v>
      </c>
      <c r="E332">
        <v>8036</v>
      </c>
      <c r="F332">
        <v>5773</v>
      </c>
      <c r="G332">
        <v>409.12</v>
      </c>
    </row>
    <row r="333" spans="1:7" x14ac:dyDescent="0.2">
      <c r="A333" t="s">
        <v>355</v>
      </c>
      <c r="B333" t="s">
        <v>670</v>
      </c>
      <c r="C333" t="s">
        <v>148</v>
      </c>
      <c r="D333" t="s">
        <v>403</v>
      </c>
      <c r="E333">
        <v>302</v>
      </c>
      <c r="F333">
        <v>88</v>
      </c>
      <c r="G333">
        <v>100.73</v>
      </c>
    </row>
    <row r="334" spans="1:7" x14ac:dyDescent="0.2">
      <c r="A334" t="s">
        <v>355</v>
      </c>
      <c r="B334" t="s">
        <v>670</v>
      </c>
      <c r="C334" t="s">
        <v>149</v>
      </c>
      <c r="D334" t="s">
        <v>403</v>
      </c>
      <c r="E334">
        <v>4975</v>
      </c>
      <c r="F334">
        <v>3421</v>
      </c>
      <c r="G334">
        <v>354.57</v>
      </c>
    </row>
    <row r="335" spans="1:7" x14ac:dyDescent="0.2">
      <c r="A335" t="s">
        <v>355</v>
      </c>
      <c r="B335" t="s">
        <v>670</v>
      </c>
      <c r="C335" t="s">
        <v>150</v>
      </c>
      <c r="D335" t="s">
        <v>403</v>
      </c>
      <c r="E335">
        <v>9963</v>
      </c>
      <c r="F335">
        <v>5945</v>
      </c>
      <c r="G335">
        <v>270.63</v>
      </c>
    </row>
    <row r="336" spans="1:7" x14ac:dyDescent="0.2">
      <c r="A336" t="s">
        <v>355</v>
      </c>
      <c r="B336" t="s">
        <v>670</v>
      </c>
      <c r="C336" t="s">
        <v>151</v>
      </c>
      <c r="D336" t="s">
        <v>403</v>
      </c>
      <c r="E336">
        <v>2843</v>
      </c>
      <c r="F336">
        <v>1635</v>
      </c>
      <c r="G336">
        <v>267.89</v>
      </c>
    </row>
    <row r="337" spans="1:7" x14ac:dyDescent="0.2">
      <c r="A337" t="s">
        <v>355</v>
      </c>
      <c r="B337" t="s">
        <v>670</v>
      </c>
      <c r="C337" t="s">
        <v>152</v>
      </c>
      <c r="D337" t="s">
        <v>403</v>
      </c>
      <c r="E337">
        <v>972</v>
      </c>
      <c r="F337">
        <v>133</v>
      </c>
      <c r="G337">
        <v>70.13</v>
      </c>
    </row>
    <row r="338" spans="1:7" x14ac:dyDescent="0.2">
      <c r="A338" t="s">
        <v>355</v>
      </c>
      <c r="B338" t="s">
        <v>670</v>
      </c>
      <c r="C338" t="s">
        <v>153</v>
      </c>
      <c r="D338" t="s">
        <v>403</v>
      </c>
      <c r="E338">
        <v>1731</v>
      </c>
      <c r="F338">
        <v>1230</v>
      </c>
      <c r="G338">
        <v>479.44</v>
      </c>
    </row>
    <row r="339" spans="1:7" x14ac:dyDescent="0.2">
      <c r="A339" t="s">
        <v>355</v>
      </c>
      <c r="B339" t="s">
        <v>670</v>
      </c>
      <c r="C339" t="s">
        <v>154</v>
      </c>
      <c r="D339" t="s">
        <v>403</v>
      </c>
      <c r="E339">
        <v>598</v>
      </c>
      <c r="F339">
        <v>291</v>
      </c>
      <c r="G339">
        <v>211.31</v>
      </c>
    </row>
    <row r="340" spans="1:7" x14ac:dyDescent="0.2">
      <c r="A340" t="s">
        <v>355</v>
      </c>
      <c r="B340" t="s">
        <v>670</v>
      </c>
      <c r="C340" t="s">
        <v>155</v>
      </c>
      <c r="D340" t="s">
        <v>403</v>
      </c>
      <c r="E340">
        <v>405</v>
      </c>
      <c r="F340">
        <v>213</v>
      </c>
      <c r="G340">
        <v>195.5</v>
      </c>
    </row>
    <row r="341" spans="1:7" x14ac:dyDescent="0.2">
      <c r="A341" t="s">
        <v>355</v>
      </c>
      <c r="B341" t="s">
        <v>670</v>
      </c>
      <c r="C341" t="s">
        <v>156</v>
      </c>
      <c r="D341" t="s">
        <v>403</v>
      </c>
      <c r="E341">
        <v>8566</v>
      </c>
      <c r="F341">
        <v>5744</v>
      </c>
      <c r="G341">
        <v>388.22</v>
      </c>
    </row>
    <row r="342" spans="1:7" x14ac:dyDescent="0.2">
      <c r="A342" t="s">
        <v>355</v>
      </c>
      <c r="B342" t="s">
        <v>670</v>
      </c>
      <c r="C342" t="s">
        <v>377</v>
      </c>
      <c r="D342" t="s">
        <v>403</v>
      </c>
      <c r="E342">
        <v>4456</v>
      </c>
      <c r="F342">
        <v>2758</v>
      </c>
      <c r="G342">
        <v>427.45</v>
      </c>
    </row>
    <row r="343" spans="1:7" x14ac:dyDescent="0.2">
      <c r="A343" t="s">
        <v>355</v>
      </c>
      <c r="B343" t="s">
        <v>670</v>
      </c>
      <c r="C343" t="s">
        <v>157</v>
      </c>
      <c r="D343" t="s">
        <v>403</v>
      </c>
      <c r="E343">
        <v>779</v>
      </c>
      <c r="F343">
        <v>469</v>
      </c>
      <c r="G343">
        <v>240.74</v>
      </c>
    </row>
    <row r="344" spans="1:7" x14ac:dyDescent="0.2">
      <c r="A344" t="s">
        <v>355</v>
      </c>
      <c r="B344" t="s">
        <v>670</v>
      </c>
      <c r="C344" t="s">
        <v>158</v>
      </c>
      <c r="D344" t="s">
        <v>403</v>
      </c>
      <c r="E344">
        <v>4814</v>
      </c>
      <c r="F344">
        <v>2703</v>
      </c>
      <c r="G344">
        <v>313.83</v>
      </c>
    </row>
    <row r="345" spans="1:7" x14ac:dyDescent="0.2">
      <c r="A345" t="s">
        <v>355</v>
      </c>
      <c r="B345" t="s">
        <v>670</v>
      </c>
      <c r="C345" t="s">
        <v>159</v>
      </c>
      <c r="D345" t="s">
        <v>403</v>
      </c>
      <c r="E345">
        <v>1341</v>
      </c>
      <c r="F345">
        <v>726</v>
      </c>
      <c r="G345">
        <v>233.97</v>
      </c>
    </row>
    <row r="346" spans="1:7" x14ac:dyDescent="0.2">
      <c r="A346" t="s">
        <v>355</v>
      </c>
      <c r="B346" t="s">
        <v>670</v>
      </c>
      <c r="C346" t="s">
        <v>83</v>
      </c>
      <c r="D346" t="s">
        <v>403</v>
      </c>
      <c r="E346">
        <v>410</v>
      </c>
      <c r="F346">
        <v>287</v>
      </c>
      <c r="G346">
        <v>291.77999999999997</v>
      </c>
    </row>
    <row r="347" spans="1:7" x14ac:dyDescent="0.2">
      <c r="A347" t="s">
        <v>355</v>
      </c>
      <c r="B347" t="s">
        <v>670</v>
      </c>
      <c r="C347" t="s">
        <v>161</v>
      </c>
      <c r="D347" t="s">
        <v>403</v>
      </c>
      <c r="E347">
        <v>238</v>
      </c>
      <c r="F347">
        <v>68</v>
      </c>
      <c r="G347">
        <v>201.48</v>
      </c>
    </row>
    <row r="348" spans="1:7" x14ac:dyDescent="0.2">
      <c r="A348" t="s">
        <v>355</v>
      </c>
      <c r="B348" t="s">
        <v>670</v>
      </c>
      <c r="C348" t="s">
        <v>162</v>
      </c>
      <c r="D348" t="s">
        <v>403</v>
      </c>
      <c r="E348">
        <v>260</v>
      </c>
      <c r="F348">
        <v>28</v>
      </c>
      <c r="G348">
        <v>68.709999999999994</v>
      </c>
    </row>
    <row r="349" spans="1:7" x14ac:dyDescent="0.2">
      <c r="A349" t="s">
        <v>355</v>
      </c>
      <c r="B349" t="s">
        <v>670</v>
      </c>
      <c r="C349" t="s">
        <v>163</v>
      </c>
      <c r="D349" t="s">
        <v>403</v>
      </c>
      <c r="E349">
        <v>182</v>
      </c>
      <c r="F349">
        <v>42</v>
      </c>
      <c r="G349">
        <v>101.56</v>
      </c>
    </row>
    <row r="350" spans="1:7" x14ac:dyDescent="0.2">
      <c r="A350" t="s">
        <v>355</v>
      </c>
      <c r="B350" t="s">
        <v>670</v>
      </c>
      <c r="C350" t="s">
        <v>378</v>
      </c>
      <c r="D350" t="s">
        <v>403</v>
      </c>
      <c r="E350">
        <v>158</v>
      </c>
      <c r="F350">
        <v>82</v>
      </c>
      <c r="G350">
        <v>278.14999999999998</v>
      </c>
    </row>
    <row r="351" spans="1:7" x14ac:dyDescent="0.2">
      <c r="A351" t="s">
        <v>355</v>
      </c>
      <c r="B351" t="s">
        <v>670</v>
      </c>
      <c r="C351" t="s">
        <v>164</v>
      </c>
      <c r="D351" t="s">
        <v>403</v>
      </c>
      <c r="E351">
        <v>1721</v>
      </c>
      <c r="F351">
        <v>848</v>
      </c>
      <c r="G351">
        <v>199.3</v>
      </c>
    </row>
    <row r="352" spans="1:7" x14ac:dyDescent="0.2">
      <c r="A352" t="s">
        <v>355</v>
      </c>
      <c r="B352" t="s">
        <v>670</v>
      </c>
      <c r="C352" t="s">
        <v>165</v>
      </c>
      <c r="D352" t="s">
        <v>403</v>
      </c>
      <c r="E352">
        <v>863</v>
      </c>
      <c r="F352">
        <v>389</v>
      </c>
      <c r="G352">
        <v>158.57</v>
      </c>
    </row>
    <row r="353" spans="1:7" x14ac:dyDescent="0.2">
      <c r="A353" t="s">
        <v>355</v>
      </c>
      <c r="B353" t="s">
        <v>670</v>
      </c>
      <c r="C353" t="s">
        <v>166</v>
      </c>
      <c r="D353" t="s">
        <v>403</v>
      </c>
      <c r="E353">
        <v>363</v>
      </c>
      <c r="F353">
        <v>232</v>
      </c>
      <c r="G353">
        <v>360.03</v>
      </c>
    </row>
    <row r="354" spans="1:7" x14ac:dyDescent="0.2">
      <c r="A354" t="s">
        <v>355</v>
      </c>
      <c r="B354" t="s">
        <v>670</v>
      </c>
      <c r="C354" t="s">
        <v>167</v>
      </c>
      <c r="D354" t="s">
        <v>403</v>
      </c>
      <c r="E354">
        <v>1695</v>
      </c>
      <c r="F354">
        <v>1207</v>
      </c>
      <c r="G354">
        <v>390.39</v>
      </c>
    </row>
    <row r="355" spans="1:7" x14ac:dyDescent="0.2">
      <c r="A355" t="s">
        <v>355</v>
      </c>
      <c r="B355" t="s">
        <v>672</v>
      </c>
      <c r="C355" t="s">
        <v>403</v>
      </c>
      <c r="D355" t="s">
        <v>403</v>
      </c>
      <c r="E355">
        <v>1700</v>
      </c>
      <c r="F355">
        <v>691</v>
      </c>
      <c r="G355">
        <v>296.17</v>
      </c>
    </row>
    <row r="356" spans="1:7" x14ac:dyDescent="0.2">
      <c r="A356" t="s">
        <v>355</v>
      </c>
      <c r="B356" t="s">
        <v>672</v>
      </c>
      <c r="C356" t="s">
        <v>671</v>
      </c>
      <c r="D356" t="s">
        <v>403</v>
      </c>
      <c r="E356">
        <v>16941</v>
      </c>
      <c r="F356">
        <v>3871</v>
      </c>
      <c r="G356">
        <v>98.72</v>
      </c>
    </row>
    <row r="357" spans="1:7" x14ac:dyDescent="0.2">
      <c r="A357" t="s">
        <v>355</v>
      </c>
      <c r="B357" t="s">
        <v>672</v>
      </c>
      <c r="C357" t="s">
        <v>91</v>
      </c>
      <c r="D357" t="s">
        <v>403</v>
      </c>
      <c r="E357">
        <v>10242</v>
      </c>
      <c r="F357">
        <v>2756</v>
      </c>
      <c r="G357">
        <v>88.02</v>
      </c>
    </row>
    <row r="358" spans="1:7" x14ac:dyDescent="0.2">
      <c r="A358" t="s">
        <v>355</v>
      </c>
      <c r="B358" t="s">
        <v>672</v>
      </c>
      <c r="C358" t="s">
        <v>136</v>
      </c>
      <c r="D358" t="s">
        <v>403</v>
      </c>
      <c r="E358">
        <v>2326</v>
      </c>
      <c r="F358">
        <v>134</v>
      </c>
      <c r="G358">
        <v>46.45</v>
      </c>
    </row>
    <row r="359" spans="1:7" x14ac:dyDescent="0.2">
      <c r="A359" t="s">
        <v>355</v>
      </c>
      <c r="B359" t="s">
        <v>672</v>
      </c>
      <c r="C359" t="s">
        <v>140</v>
      </c>
      <c r="D359" t="s">
        <v>403</v>
      </c>
      <c r="E359">
        <v>2673</v>
      </c>
      <c r="F359">
        <v>290</v>
      </c>
      <c r="G359">
        <v>59.62</v>
      </c>
    </row>
    <row r="360" spans="1:7" x14ac:dyDescent="0.2">
      <c r="A360" t="s">
        <v>355</v>
      </c>
      <c r="B360" t="s">
        <v>670</v>
      </c>
      <c r="C360" t="s">
        <v>376</v>
      </c>
      <c r="D360" t="s">
        <v>403</v>
      </c>
      <c r="E360">
        <v>63</v>
      </c>
      <c r="F360">
        <v>41</v>
      </c>
      <c r="G360">
        <v>300.44</v>
      </c>
    </row>
    <row r="361" spans="1:7" x14ac:dyDescent="0.2">
      <c r="A361" t="s">
        <v>355</v>
      </c>
      <c r="B361" t="s">
        <v>670</v>
      </c>
      <c r="C361" t="s">
        <v>406</v>
      </c>
      <c r="D361" t="s">
        <v>403</v>
      </c>
      <c r="E361">
        <v>33797</v>
      </c>
      <c r="F361">
        <v>19918</v>
      </c>
      <c r="G361">
        <v>319.55</v>
      </c>
    </row>
    <row r="362" spans="1:7" x14ac:dyDescent="0.2">
      <c r="A362" t="s">
        <v>355</v>
      </c>
      <c r="B362" t="s">
        <v>670</v>
      </c>
      <c r="C362" t="s">
        <v>404</v>
      </c>
      <c r="D362" t="s">
        <v>403</v>
      </c>
      <c r="E362">
        <v>53843</v>
      </c>
      <c r="F362">
        <v>34900</v>
      </c>
      <c r="G362">
        <v>360.65</v>
      </c>
    </row>
    <row r="363" spans="1:7" x14ac:dyDescent="0.2">
      <c r="A363" t="s">
        <v>355</v>
      </c>
      <c r="B363" t="s">
        <v>670</v>
      </c>
      <c r="C363" t="s">
        <v>405</v>
      </c>
      <c r="D363" t="s">
        <v>403</v>
      </c>
      <c r="E363">
        <v>50445</v>
      </c>
      <c r="F363">
        <v>31312</v>
      </c>
      <c r="G363">
        <v>326.51</v>
      </c>
    </row>
    <row r="364" spans="1:7" x14ac:dyDescent="0.2">
      <c r="A364" t="s">
        <v>355</v>
      </c>
      <c r="B364" t="s">
        <v>670</v>
      </c>
      <c r="C364" t="s">
        <v>407</v>
      </c>
      <c r="D364" t="s">
        <v>403</v>
      </c>
      <c r="E364">
        <v>28333</v>
      </c>
      <c r="F364">
        <v>15774</v>
      </c>
      <c r="G364">
        <v>307.73</v>
      </c>
    </row>
    <row r="365" spans="1:7" x14ac:dyDescent="0.2">
      <c r="A365" t="s">
        <v>355</v>
      </c>
      <c r="B365" t="s">
        <v>670</v>
      </c>
      <c r="C365" t="s">
        <v>408</v>
      </c>
      <c r="D365" t="s">
        <v>403</v>
      </c>
      <c r="E365">
        <v>36918</v>
      </c>
      <c r="F365">
        <v>24208</v>
      </c>
      <c r="G365">
        <v>374.61</v>
      </c>
    </row>
    <row r="366" spans="1:7" x14ac:dyDescent="0.2">
      <c r="A366" t="s">
        <v>356</v>
      </c>
      <c r="B366" t="s">
        <v>673</v>
      </c>
      <c r="C366" t="s">
        <v>403</v>
      </c>
      <c r="D366" t="s">
        <v>403</v>
      </c>
      <c r="E366">
        <v>91</v>
      </c>
      <c r="F366">
        <v>57</v>
      </c>
    </row>
    <row r="367" spans="1:7" x14ac:dyDescent="0.2">
      <c r="A367" t="s">
        <v>356</v>
      </c>
      <c r="B367" t="s">
        <v>673</v>
      </c>
      <c r="C367" t="s">
        <v>671</v>
      </c>
      <c r="D367" t="s">
        <v>403</v>
      </c>
      <c r="E367">
        <v>359041</v>
      </c>
      <c r="F367">
        <v>82549</v>
      </c>
    </row>
    <row r="368" spans="1:7" x14ac:dyDescent="0.2">
      <c r="A368" t="s">
        <v>356</v>
      </c>
      <c r="B368" t="s">
        <v>673</v>
      </c>
      <c r="C368" t="s">
        <v>115</v>
      </c>
      <c r="D368" t="s">
        <v>403</v>
      </c>
      <c r="E368">
        <v>3442</v>
      </c>
      <c r="F368">
        <v>705</v>
      </c>
    </row>
    <row r="369" spans="1:6" x14ac:dyDescent="0.2">
      <c r="A369" t="s">
        <v>356</v>
      </c>
      <c r="B369" t="s">
        <v>673</v>
      </c>
      <c r="C369" t="s">
        <v>116</v>
      </c>
      <c r="D369" t="s">
        <v>403</v>
      </c>
      <c r="E369">
        <v>2639</v>
      </c>
      <c r="F369">
        <v>431</v>
      </c>
    </row>
    <row r="370" spans="1:6" x14ac:dyDescent="0.2">
      <c r="A370" t="s">
        <v>356</v>
      </c>
      <c r="B370" t="s">
        <v>673</v>
      </c>
      <c r="C370" t="s">
        <v>117</v>
      </c>
      <c r="D370" t="s">
        <v>403</v>
      </c>
      <c r="E370">
        <v>4771</v>
      </c>
      <c r="F370">
        <v>1332</v>
      </c>
    </row>
    <row r="371" spans="1:6" x14ac:dyDescent="0.2">
      <c r="A371" t="s">
        <v>356</v>
      </c>
      <c r="B371" t="s">
        <v>673</v>
      </c>
      <c r="C371" t="s">
        <v>118</v>
      </c>
      <c r="D371" t="s">
        <v>403</v>
      </c>
      <c r="E371">
        <v>3871</v>
      </c>
      <c r="F371">
        <v>748</v>
      </c>
    </row>
    <row r="372" spans="1:6" x14ac:dyDescent="0.2">
      <c r="A372" t="s">
        <v>356</v>
      </c>
      <c r="B372" t="s">
        <v>673</v>
      </c>
      <c r="C372" t="s">
        <v>119</v>
      </c>
      <c r="D372" t="s">
        <v>403</v>
      </c>
      <c r="E372">
        <v>2025</v>
      </c>
      <c r="F372">
        <v>389</v>
      </c>
    </row>
    <row r="373" spans="1:6" x14ac:dyDescent="0.2">
      <c r="A373" t="s">
        <v>356</v>
      </c>
      <c r="B373" t="s">
        <v>673</v>
      </c>
      <c r="C373" t="s">
        <v>120</v>
      </c>
      <c r="D373" t="s">
        <v>403</v>
      </c>
      <c r="E373">
        <v>2857</v>
      </c>
      <c r="F373">
        <v>733</v>
      </c>
    </row>
    <row r="374" spans="1:6" x14ac:dyDescent="0.2">
      <c r="A374" t="s">
        <v>356</v>
      </c>
      <c r="B374" t="s">
        <v>673</v>
      </c>
      <c r="C374" t="s">
        <v>91</v>
      </c>
      <c r="D374" t="s">
        <v>403</v>
      </c>
      <c r="E374">
        <v>12453</v>
      </c>
      <c r="F374">
        <v>3543</v>
      </c>
    </row>
    <row r="375" spans="1:6" x14ac:dyDescent="0.2">
      <c r="A375" t="s">
        <v>356</v>
      </c>
      <c r="B375" t="s">
        <v>673</v>
      </c>
      <c r="C375" t="s">
        <v>121</v>
      </c>
      <c r="D375" t="s">
        <v>403</v>
      </c>
      <c r="E375">
        <v>4577</v>
      </c>
      <c r="F375">
        <v>1293</v>
      </c>
    </row>
    <row r="376" spans="1:6" x14ac:dyDescent="0.2">
      <c r="A376" t="s">
        <v>356</v>
      </c>
      <c r="B376" t="s">
        <v>673</v>
      </c>
      <c r="C376" t="s">
        <v>122</v>
      </c>
      <c r="D376" t="s">
        <v>403</v>
      </c>
      <c r="E376">
        <v>5477</v>
      </c>
      <c r="F376">
        <v>1408</v>
      </c>
    </row>
    <row r="377" spans="1:6" x14ac:dyDescent="0.2">
      <c r="A377" t="s">
        <v>356</v>
      </c>
      <c r="B377" t="s">
        <v>673</v>
      </c>
      <c r="C377" t="s">
        <v>94</v>
      </c>
      <c r="D377" t="s">
        <v>403</v>
      </c>
      <c r="E377">
        <v>12670</v>
      </c>
      <c r="F377">
        <v>3035</v>
      </c>
    </row>
    <row r="378" spans="1:6" x14ac:dyDescent="0.2">
      <c r="A378" t="s">
        <v>356</v>
      </c>
      <c r="B378" t="s">
        <v>673</v>
      </c>
      <c r="C378" t="s">
        <v>123</v>
      </c>
      <c r="D378" t="s">
        <v>403</v>
      </c>
      <c r="E378">
        <v>2762</v>
      </c>
      <c r="F378">
        <v>501</v>
      </c>
    </row>
    <row r="379" spans="1:6" x14ac:dyDescent="0.2">
      <c r="A379" t="s">
        <v>356</v>
      </c>
      <c r="B379" t="s">
        <v>673</v>
      </c>
      <c r="C379" t="s">
        <v>124</v>
      </c>
      <c r="D379" t="s">
        <v>403</v>
      </c>
      <c r="E379">
        <v>18554</v>
      </c>
      <c r="F379">
        <v>4607</v>
      </c>
    </row>
    <row r="380" spans="1:6" x14ac:dyDescent="0.2">
      <c r="A380" t="s">
        <v>356</v>
      </c>
      <c r="B380" t="s">
        <v>673</v>
      </c>
      <c r="C380" t="s">
        <v>125</v>
      </c>
      <c r="D380" t="s">
        <v>403</v>
      </c>
      <c r="E380">
        <v>23130</v>
      </c>
      <c r="F380">
        <v>5666</v>
      </c>
    </row>
    <row r="381" spans="1:6" x14ac:dyDescent="0.2">
      <c r="A381" t="s">
        <v>356</v>
      </c>
      <c r="B381" t="s">
        <v>673</v>
      </c>
      <c r="C381" t="s">
        <v>126</v>
      </c>
      <c r="D381" t="s">
        <v>403</v>
      </c>
      <c r="E381">
        <v>19398</v>
      </c>
      <c r="F381">
        <v>4613</v>
      </c>
    </row>
    <row r="382" spans="1:6" x14ac:dyDescent="0.2">
      <c r="A382" t="s">
        <v>356</v>
      </c>
      <c r="B382" t="s">
        <v>673</v>
      </c>
      <c r="C382" t="s">
        <v>127</v>
      </c>
      <c r="D382" t="s">
        <v>403</v>
      </c>
      <c r="E382">
        <v>9644</v>
      </c>
      <c r="F382">
        <v>2421</v>
      </c>
    </row>
    <row r="383" spans="1:6" x14ac:dyDescent="0.2">
      <c r="A383" t="s">
        <v>356</v>
      </c>
      <c r="B383" t="s">
        <v>673</v>
      </c>
      <c r="C383" t="s">
        <v>85</v>
      </c>
      <c r="D383" t="s">
        <v>403</v>
      </c>
      <c r="E383">
        <v>9945</v>
      </c>
      <c r="F383">
        <v>1771</v>
      </c>
    </row>
    <row r="384" spans="1:6" x14ac:dyDescent="0.2">
      <c r="A384" t="s">
        <v>356</v>
      </c>
      <c r="B384" t="s">
        <v>673</v>
      </c>
      <c r="C384" t="s">
        <v>128</v>
      </c>
      <c r="D384" t="s">
        <v>403</v>
      </c>
      <c r="E384">
        <v>4577</v>
      </c>
      <c r="F384">
        <v>1074</v>
      </c>
    </row>
    <row r="385" spans="1:6" x14ac:dyDescent="0.2">
      <c r="A385" t="s">
        <v>356</v>
      </c>
      <c r="B385" t="s">
        <v>673</v>
      </c>
      <c r="C385" t="s">
        <v>129</v>
      </c>
      <c r="D385" t="s">
        <v>403</v>
      </c>
      <c r="E385">
        <v>7704</v>
      </c>
      <c r="F385">
        <v>1812</v>
      </c>
    </row>
    <row r="386" spans="1:6" x14ac:dyDescent="0.2">
      <c r="A386" t="s">
        <v>356</v>
      </c>
      <c r="B386" t="s">
        <v>673</v>
      </c>
      <c r="C386" t="s">
        <v>130</v>
      </c>
      <c r="D386" t="s">
        <v>403</v>
      </c>
      <c r="E386">
        <v>4776</v>
      </c>
      <c r="F386">
        <v>1431</v>
      </c>
    </row>
    <row r="387" spans="1:6" x14ac:dyDescent="0.2">
      <c r="A387" t="s">
        <v>356</v>
      </c>
      <c r="B387" t="s">
        <v>673</v>
      </c>
      <c r="C387" t="s">
        <v>131</v>
      </c>
      <c r="D387" t="s">
        <v>403</v>
      </c>
      <c r="E387">
        <v>9062</v>
      </c>
      <c r="F387">
        <v>1919</v>
      </c>
    </row>
    <row r="388" spans="1:6" x14ac:dyDescent="0.2">
      <c r="A388" t="s">
        <v>356</v>
      </c>
      <c r="B388" t="s">
        <v>673</v>
      </c>
      <c r="C388" t="s">
        <v>132</v>
      </c>
      <c r="D388" t="s">
        <v>403</v>
      </c>
      <c r="E388">
        <v>5318</v>
      </c>
      <c r="F388">
        <v>976</v>
      </c>
    </row>
    <row r="389" spans="1:6" x14ac:dyDescent="0.2">
      <c r="A389" t="s">
        <v>356</v>
      </c>
      <c r="B389" t="s">
        <v>673</v>
      </c>
      <c r="C389" t="s">
        <v>133</v>
      </c>
      <c r="D389" t="s">
        <v>403</v>
      </c>
      <c r="E389">
        <v>4434</v>
      </c>
      <c r="F389">
        <v>1104</v>
      </c>
    </row>
    <row r="390" spans="1:6" x14ac:dyDescent="0.2">
      <c r="A390" t="s">
        <v>356</v>
      </c>
      <c r="B390" t="s">
        <v>673</v>
      </c>
      <c r="C390" t="s">
        <v>134</v>
      </c>
      <c r="D390" t="s">
        <v>403</v>
      </c>
      <c r="E390">
        <v>6045</v>
      </c>
      <c r="F390">
        <v>1678</v>
      </c>
    </row>
    <row r="391" spans="1:6" x14ac:dyDescent="0.2">
      <c r="A391" t="s">
        <v>356</v>
      </c>
      <c r="B391" t="s">
        <v>673</v>
      </c>
      <c r="C391" t="s">
        <v>135</v>
      </c>
      <c r="D391" t="s">
        <v>403</v>
      </c>
      <c r="E391">
        <v>7448</v>
      </c>
      <c r="F391">
        <v>1908</v>
      </c>
    </row>
    <row r="392" spans="1:6" x14ac:dyDescent="0.2">
      <c r="A392" t="s">
        <v>356</v>
      </c>
      <c r="B392" t="s">
        <v>673</v>
      </c>
      <c r="C392" t="s">
        <v>136</v>
      </c>
      <c r="D392" t="s">
        <v>403</v>
      </c>
      <c r="E392">
        <v>6751</v>
      </c>
      <c r="F392">
        <v>1396</v>
      </c>
    </row>
    <row r="393" spans="1:6" x14ac:dyDescent="0.2">
      <c r="A393" t="s">
        <v>356</v>
      </c>
      <c r="B393" t="s">
        <v>673</v>
      </c>
      <c r="C393" t="s">
        <v>137</v>
      </c>
      <c r="D393" t="s">
        <v>403</v>
      </c>
      <c r="E393">
        <v>5762</v>
      </c>
      <c r="F393">
        <v>1517</v>
      </c>
    </row>
    <row r="394" spans="1:6" x14ac:dyDescent="0.2">
      <c r="A394" t="s">
        <v>356</v>
      </c>
      <c r="B394" t="s">
        <v>673</v>
      </c>
      <c r="C394" t="s">
        <v>138</v>
      </c>
      <c r="D394" t="s">
        <v>403</v>
      </c>
      <c r="E394">
        <v>2839</v>
      </c>
      <c r="F394">
        <v>501</v>
      </c>
    </row>
    <row r="395" spans="1:6" x14ac:dyDescent="0.2">
      <c r="A395" t="s">
        <v>356</v>
      </c>
      <c r="B395" t="s">
        <v>673</v>
      </c>
      <c r="C395" t="s">
        <v>139</v>
      </c>
      <c r="D395" t="s">
        <v>403</v>
      </c>
      <c r="E395">
        <v>1862</v>
      </c>
      <c r="F395">
        <v>260</v>
      </c>
    </row>
    <row r="396" spans="1:6" x14ac:dyDescent="0.2">
      <c r="A396" t="s">
        <v>356</v>
      </c>
      <c r="B396" t="s">
        <v>673</v>
      </c>
      <c r="C396" t="s">
        <v>140</v>
      </c>
      <c r="D396" t="s">
        <v>403</v>
      </c>
      <c r="E396">
        <v>11218</v>
      </c>
      <c r="F396">
        <v>2116</v>
      </c>
    </row>
    <row r="397" spans="1:6" x14ac:dyDescent="0.2">
      <c r="A397" t="s">
        <v>356</v>
      </c>
      <c r="B397" t="s">
        <v>673</v>
      </c>
      <c r="C397" t="s">
        <v>141</v>
      </c>
      <c r="D397" t="s">
        <v>403</v>
      </c>
      <c r="E397">
        <v>6949</v>
      </c>
      <c r="F397">
        <v>2610</v>
      </c>
    </row>
    <row r="398" spans="1:6" x14ac:dyDescent="0.2">
      <c r="A398" t="s">
        <v>356</v>
      </c>
      <c r="B398" t="s">
        <v>673</v>
      </c>
      <c r="C398" t="s">
        <v>142</v>
      </c>
      <c r="D398" t="s">
        <v>403</v>
      </c>
      <c r="E398">
        <v>2684</v>
      </c>
      <c r="F398">
        <v>825</v>
      </c>
    </row>
    <row r="399" spans="1:6" x14ac:dyDescent="0.2">
      <c r="A399" t="s">
        <v>356</v>
      </c>
      <c r="B399" t="s">
        <v>673</v>
      </c>
      <c r="C399" t="s">
        <v>143</v>
      </c>
      <c r="D399" t="s">
        <v>403</v>
      </c>
      <c r="E399">
        <v>4439</v>
      </c>
      <c r="F399">
        <v>781</v>
      </c>
    </row>
    <row r="400" spans="1:6" x14ac:dyDescent="0.2">
      <c r="A400" t="s">
        <v>356</v>
      </c>
      <c r="B400" t="s">
        <v>673</v>
      </c>
      <c r="C400" t="s">
        <v>144</v>
      </c>
      <c r="D400" t="s">
        <v>403</v>
      </c>
      <c r="E400">
        <v>12256</v>
      </c>
      <c r="F400">
        <v>3188</v>
      </c>
    </row>
    <row r="401" spans="1:6" x14ac:dyDescent="0.2">
      <c r="A401" t="s">
        <v>356</v>
      </c>
      <c r="B401" t="s">
        <v>673</v>
      </c>
      <c r="C401" t="s">
        <v>145</v>
      </c>
      <c r="D401" t="s">
        <v>403</v>
      </c>
      <c r="E401">
        <v>11377</v>
      </c>
      <c r="F401">
        <v>2798</v>
      </c>
    </row>
    <row r="402" spans="1:6" x14ac:dyDescent="0.2">
      <c r="A402" t="s">
        <v>356</v>
      </c>
      <c r="B402" t="s">
        <v>673</v>
      </c>
      <c r="C402" t="s">
        <v>146</v>
      </c>
      <c r="D402" t="s">
        <v>403</v>
      </c>
      <c r="E402">
        <v>5508</v>
      </c>
      <c r="F402">
        <v>985</v>
      </c>
    </row>
    <row r="403" spans="1:6" x14ac:dyDescent="0.2">
      <c r="A403" t="s">
        <v>356</v>
      </c>
      <c r="B403" t="s">
        <v>673</v>
      </c>
      <c r="C403" t="s">
        <v>147</v>
      </c>
      <c r="D403" t="s">
        <v>403</v>
      </c>
      <c r="E403">
        <v>7571</v>
      </c>
      <c r="F403">
        <v>1652</v>
      </c>
    </row>
    <row r="404" spans="1:6" x14ac:dyDescent="0.2">
      <c r="A404" t="s">
        <v>356</v>
      </c>
      <c r="B404" t="s">
        <v>673</v>
      </c>
      <c r="C404" t="s">
        <v>148</v>
      </c>
      <c r="D404" t="s">
        <v>403</v>
      </c>
      <c r="E404">
        <v>1640</v>
      </c>
      <c r="F404">
        <v>455</v>
      </c>
    </row>
    <row r="405" spans="1:6" x14ac:dyDescent="0.2">
      <c r="A405" t="s">
        <v>356</v>
      </c>
      <c r="B405" t="s">
        <v>673</v>
      </c>
      <c r="C405" t="s">
        <v>149</v>
      </c>
      <c r="D405" t="s">
        <v>403</v>
      </c>
      <c r="E405">
        <v>4636</v>
      </c>
      <c r="F405">
        <v>970</v>
      </c>
    </row>
    <row r="406" spans="1:6" x14ac:dyDescent="0.2">
      <c r="A406" t="s">
        <v>356</v>
      </c>
      <c r="B406" t="s">
        <v>673</v>
      </c>
      <c r="C406" t="s">
        <v>150</v>
      </c>
      <c r="D406" t="s">
        <v>403</v>
      </c>
      <c r="E406">
        <v>17722</v>
      </c>
      <c r="F406">
        <v>3126</v>
      </c>
    </row>
    <row r="407" spans="1:6" x14ac:dyDescent="0.2">
      <c r="A407" t="s">
        <v>356</v>
      </c>
      <c r="B407" t="s">
        <v>673</v>
      </c>
      <c r="C407" t="s">
        <v>151</v>
      </c>
      <c r="D407" t="s">
        <v>403</v>
      </c>
      <c r="E407">
        <v>3847</v>
      </c>
      <c r="F407">
        <v>693</v>
      </c>
    </row>
    <row r="408" spans="1:6" x14ac:dyDescent="0.2">
      <c r="A408" t="s">
        <v>356</v>
      </c>
      <c r="B408" t="s">
        <v>673</v>
      </c>
      <c r="C408" t="s">
        <v>152</v>
      </c>
      <c r="D408" t="s">
        <v>403</v>
      </c>
      <c r="E408">
        <v>8322</v>
      </c>
      <c r="F408">
        <v>1187</v>
      </c>
    </row>
    <row r="409" spans="1:6" x14ac:dyDescent="0.2">
      <c r="A409" t="s">
        <v>356</v>
      </c>
      <c r="B409" t="s">
        <v>673</v>
      </c>
      <c r="C409" t="s">
        <v>153</v>
      </c>
      <c r="D409" t="s">
        <v>403</v>
      </c>
      <c r="E409">
        <v>3549</v>
      </c>
      <c r="F409">
        <v>895</v>
      </c>
    </row>
    <row r="410" spans="1:6" x14ac:dyDescent="0.2">
      <c r="A410" t="s">
        <v>356</v>
      </c>
      <c r="B410" t="s">
        <v>673</v>
      </c>
      <c r="C410" t="s">
        <v>154</v>
      </c>
      <c r="D410" t="s">
        <v>403</v>
      </c>
      <c r="E410">
        <v>2475</v>
      </c>
      <c r="F410">
        <v>398</v>
      </c>
    </row>
    <row r="411" spans="1:6" x14ac:dyDescent="0.2">
      <c r="A411" t="s">
        <v>356</v>
      </c>
      <c r="B411" t="s">
        <v>673</v>
      </c>
      <c r="C411" t="s">
        <v>155</v>
      </c>
      <c r="D411" t="s">
        <v>403</v>
      </c>
      <c r="E411">
        <v>910</v>
      </c>
      <c r="F411">
        <v>200</v>
      </c>
    </row>
    <row r="412" spans="1:6" x14ac:dyDescent="0.2">
      <c r="A412" t="s">
        <v>356</v>
      </c>
      <c r="B412" t="s">
        <v>673</v>
      </c>
      <c r="C412" t="s">
        <v>156</v>
      </c>
      <c r="D412" t="s">
        <v>403</v>
      </c>
      <c r="E412">
        <v>18029</v>
      </c>
      <c r="F412">
        <v>4728</v>
      </c>
    </row>
    <row r="413" spans="1:6" x14ac:dyDescent="0.2">
      <c r="A413" t="s">
        <v>356</v>
      </c>
      <c r="B413" t="s">
        <v>673</v>
      </c>
      <c r="C413" t="s">
        <v>377</v>
      </c>
      <c r="D413" t="s">
        <v>403</v>
      </c>
      <c r="E413">
        <v>917</v>
      </c>
      <c r="F413">
        <v>124</v>
      </c>
    </row>
    <row r="414" spans="1:6" x14ac:dyDescent="0.2">
      <c r="A414" t="s">
        <v>356</v>
      </c>
      <c r="B414" t="s">
        <v>673</v>
      </c>
      <c r="C414" t="s">
        <v>157</v>
      </c>
      <c r="D414" t="s">
        <v>403</v>
      </c>
      <c r="E414">
        <v>1538</v>
      </c>
      <c r="F414">
        <v>309</v>
      </c>
    </row>
    <row r="415" spans="1:6" x14ac:dyDescent="0.2">
      <c r="A415" t="s">
        <v>356</v>
      </c>
      <c r="B415" t="s">
        <v>673</v>
      </c>
      <c r="C415" t="s">
        <v>158</v>
      </c>
      <c r="D415" t="s">
        <v>403</v>
      </c>
      <c r="E415">
        <v>14060</v>
      </c>
      <c r="F415">
        <v>2988</v>
      </c>
    </row>
    <row r="416" spans="1:6" x14ac:dyDescent="0.2">
      <c r="A416" t="s">
        <v>356</v>
      </c>
      <c r="B416" t="s">
        <v>673</v>
      </c>
      <c r="C416" t="s">
        <v>159</v>
      </c>
      <c r="D416" t="s">
        <v>403</v>
      </c>
      <c r="E416">
        <v>2588</v>
      </c>
      <c r="F416">
        <v>342</v>
      </c>
    </row>
    <row r="417" spans="1:6" x14ac:dyDescent="0.2">
      <c r="A417" t="s">
        <v>356</v>
      </c>
      <c r="B417" t="s">
        <v>673</v>
      </c>
      <c r="C417" t="s">
        <v>83</v>
      </c>
      <c r="D417" t="s">
        <v>403</v>
      </c>
      <c r="E417">
        <v>498</v>
      </c>
      <c r="F417">
        <v>128</v>
      </c>
    </row>
    <row r="418" spans="1:6" x14ac:dyDescent="0.2">
      <c r="A418" t="s">
        <v>356</v>
      </c>
      <c r="B418" t="s">
        <v>673</v>
      </c>
      <c r="C418" t="s">
        <v>161</v>
      </c>
      <c r="D418" t="s">
        <v>403</v>
      </c>
      <c r="E418">
        <v>845</v>
      </c>
      <c r="F418">
        <v>97</v>
      </c>
    </row>
    <row r="419" spans="1:6" x14ac:dyDescent="0.2">
      <c r="A419" t="s">
        <v>356</v>
      </c>
      <c r="B419" t="s">
        <v>673</v>
      </c>
      <c r="C419" t="s">
        <v>162</v>
      </c>
      <c r="D419" t="s">
        <v>403</v>
      </c>
      <c r="E419">
        <v>1361</v>
      </c>
      <c r="F419">
        <v>228</v>
      </c>
    </row>
    <row r="420" spans="1:6" x14ac:dyDescent="0.2">
      <c r="A420" t="s">
        <v>356</v>
      </c>
      <c r="B420" t="s">
        <v>673</v>
      </c>
      <c r="C420" t="s">
        <v>163</v>
      </c>
      <c r="D420" t="s">
        <v>403</v>
      </c>
      <c r="E420">
        <v>1280</v>
      </c>
      <c r="F420">
        <v>308</v>
      </c>
    </row>
    <row r="421" spans="1:6" x14ac:dyDescent="0.2">
      <c r="A421" t="s">
        <v>356</v>
      </c>
      <c r="B421" t="s">
        <v>673</v>
      </c>
      <c r="C421" t="s">
        <v>378</v>
      </c>
      <c r="D421" t="s">
        <v>403</v>
      </c>
      <c r="E421">
        <v>748</v>
      </c>
      <c r="F421">
        <v>103</v>
      </c>
    </row>
    <row r="422" spans="1:6" x14ac:dyDescent="0.2">
      <c r="A422" t="s">
        <v>356</v>
      </c>
      <c r="B422" t="s">
        <v>673</v>
      </c>
      <c r="C422" t="s">
        <v>164</v>
      </c>
      <c r="D422" t="s">
        <v>403</v>
      </c>
      <c r="E422">
        <v>2825</v>
      </c>
      <c r="F422">
        <v>491</v>
      </c>
    </row>
    <row r="423" spans="1:6" x14ac:dyDescent="0.2">
      <c r="A423" t="s">
        <v>356</v>
      </c>
      <c r="B423" t="s">
        <v>673</v>
      </c>
      <c r="C423" t="s">
        <v>165</v>
      </c>
      <c r="D423" t="s">
        <v>403</v>
      </c>
      <c r="E423">
        <v>2559</v>
      </c>
      <c r="F423">
        <v>535</v>
      </c>
    </row>
    <row r="424" spans="1:6" x14ac:dyDescent="0.2">
      <c r="A424" t="s">
        <v>356</v>
      </c>
      <c r="B424" t="s">
        <v>673</v>
      </c>
      <c r="C424" t="s">
        <v>166</v>
      </c>
      <c r="D424" t="s">
        <v>403</v>
      </c>
      <c r="E424">
        <v>759</v>
      </c>
      <c r="F424">
        <v>209</v>
      </c>
    </row>
    <row r="425" spans="1:6" x14ac:dyDescent="0.2">
      <c r="A425" t="s">
        <v>356</v>
      </c>
      <c r="B425" t="s">
        <v>673</v>
      </c>
      <c r="C425" t="s">
        <v>167</v>
      </c>
      <c r="D425" t="s">
        <v>403</v>
      </c>
      <c r="E425">
        <v>1047</v>
      </c>
      <c r="F425">
        <v>251</v>
      </c>
    </row>
    <row r="426" spans="1:6" x14ac:dyDescent="0.2">
      <c r="A426" t="s">
        <v>356</v>
      </c>
      <c r="B426" t="s">
        <v>674</v>
      </c>
      <c r="C426" t="s">
        <v>403</v>
      </c>
      <c r="D426" t="s">
        <v>403</v>
      </c>
      <c r="E426">
        <v>284</v>
      </c>
      <c r="F426">
        <v>116</v>
      </c>
    </row>
    <row r="427" spans="1:6" x14ac:dyDescent="0.2">
      <c r="A427" t="s">
        <v>356</v>
      </c>
      <c r="B427" t="s">
        <v>674</v>
      </c>
      <c r="C427" t="s">
        <v>671</v>
      </c>
      <c r="D427" t="s">
        <v>403</v>
      </c>
      <c r="E427">
        <v>320752</v>
      </c>
      <c r="F427">
        <v>188186</v>
      </c>
    </row>
    <row r="428" spans="1:6" x14ac:dyDescent="0.2">
      <c r="A428" t="s">
        <v>356</v>
      </c>
      <c r="B428" t="s">
        <v>674</v>
      </c>
      <c r="C428" t="s">
        <v>115</v>
      </c>
      <c r="D428" t="s">
        <v>403</v>
      </c>
      <c r="E428">
        <v>4499</v>
      </c>
      <c r="F428">
        <v>3178</v>
      </c>
    </row>
    <row r="429" spans="1:6" x14ac:dyDescent="0.2">
      <c r="A429" t="s">
        <v>356</v>
      </c>
      <c r="B429" t="s">
        <v>674</v>
      </c>
      <c r="C429" t="s">
        <v>116</v>
      </c>
      <c r="D429" t="s">
        <v>403</v>
      </c>
      <c r="E429">
        <v>2058</v>
      </c>
      <c r="F429">
        <v>1049</v>
      </c>
    </row>
    <row r="430" spans="1:6" x14ac:dyDescent="0.2">
      <c r="A430" t="s">
        <v>356</v>
      </c>
      <c r="B430" t="s">
        <v>674</v>
      </c>
      <c r="C430" t="s">
        <v>117</v>
      </c>
      <c r="D430" t="s">
        <v>403</v>
      </c>
      <c r="E430">
        <v>2981</v>
      </c>
      <c r="F430">
        <v>1541</v>
      </c>
    </row>
    <row r="431" spans="1:6" x14ac:dyDescent="0.2">
      <c r="A431" t="s">
        <v>356</v>
      </c>
      <c r="B431" t="s">
        <v>674</v>
      </c>
      <c r="C431" t="s">
        <v>118</v>
      </c>
      <c r="D431" t="s">
        <v>403</v>
      </c>
      <c r="E431">
        <v>1528</v>
      </c>
      <c r="F431">
        <v>709</v>
      </c>
    </row>
    <row r="432" spans="1:6" x14ac:dyDescent="0.2">
      <c r="A432" t="s">
        <v>356</v>
      </c>
      <c r="B432" t="s">
        <v>674</v>
      </c>
      <c r="C432" t="s">
        <v>119</v>
      </c>
      <c r="D432" t="s">
        <v>403</v>
      </c>
      <c r="E432">
        <v>1284</v>
      </c>
      <c r="F432">
        <v>546</v>
      </c>
    </row>
    <row r="433" spans="1:6" x14ac:dyDescent="0.2">
      <c r="A433" t="s">
        <v>356</v>
      </c>
      <c r="B433" t="s">
        <v>674</v>
      </c>
      <c r="C433" t="s">
        <v>120</v>
      </c>
      <c r="D433" t="s">
        <v>403</v>
      </c>
      <c r="E433">
        <v>1020</v>
      </c>
      <c r="F433">
        <v>525</v>
      </c>
    </row>
    <row r="434" spans="1:6" x14ac:dyDescent="0.2">
      <c r="A434" t="s">
        <v>356</v>
      </c>
      <c r="B434" t="s">
        <v>674</v>
      </c>
      <c r="C434" t="s">
        <v>91</v>
      </c>
      <c r="D434" t="s">
        <v>403</v>
      </c>
      <c r="E434">
        <v>5548</v>
      </c>
      <c r="F434">
        <v>3616</v>
      </c>
    </row>
    <row r="435" spans="1:6" x14ac:dyDescent="0.2">
      <c r="A435" t="s">
        <v>356</v>
      </c>
      <c r="B435" t="s">
        <v>674</v>
      </c>
      <c r="C435" t="s">
        <v>121</v>
      </c>
      <c r="D435" t="s">
        <v>403</v>
      </c>
      <c r="E435">
        <v>3778</v>
      </c>
      <c r="F435">
        <v>2246</v>
      </c>
    </row>
    <row r="436" spans="1:6" x14ac:dyDescent="0.2">
      <c r="A436" t="s">
        <v>356</v>
      </c>
      <c r="B436" t="s">
        <v>674</v>
      </c>
      <c r="C436" t="s">
        <v>122</v>
      </c>
      <c r="D436" t="s">
        <v>403</v>
      </c>
      <c r="E436">
        <v>7932</v>
      </c>
      <c r="F436">
        <v>6196</v>
      </c>
    </row>
    <row r="437" spans="1:6" x14ac:dyDescent="0.2">
      <c r="A437" t="s">
        <v>356</v>
      </c>
      <c r="B437" t="s">
        <v>674</v>
      </c>
      <c r="C437" t="s">
        <v>94</v>
      </c>
      <c r="D437" t="s">
        <v>403</v>
      </c>
      <c r="E437">
        <v>14710</v>
      </c>
      <c r="F437">
        <v>8393</v>
      </c>
    </row>
    <row r="438" spans="1:6" x14ac:dyDescent="0.2">
      <c r="A438" t="s">
        <v>356</v>
      </c>
      <c r="B438" t="s">
        <v>674</v>
      </c>
      <c r="C438" t="s">
        <v>123</v>
      </c>
      <c r="D438" t="s">
        <v>403</v>
      </c>
      <c r="E438">
        <v>3078</v>
      </c>
      <c r="F438">
        <v>1708</v>
      </c>
    </row>
    <row r="439" spans="1:6" x14ac:dyDescent="0.2">
      <c r="A439" t="s">
        <v>356</v>
      </c>
      <c r="B439" t="s">
        <v>674</v>
      </c>
      <c r="C439" t="s">
        <v>124</v>
      </c>
      <c r="D439" t="s">
        <v>403</v>
      </c>
      <c r="E439">
        <v>17197</v>
      </c>
      <c r="F439">
        <v>10622</v>
      </c>
    </row>
    <row r="440" spans="1:6" x14ac:dyDescent="0.2">
      <c r="A440" t="s">
        <v>356</v>
      </c>
      <c r="B440" t="s">
        <v>674</v>
      </c>
      <c r="C440" t="s">
        <v>125</v>
      </c>
      <c r="D440" t="s">
        <v>403</v>
      </c>
      <c r="E440">
        <v>19168</v>
      </c>
      <c r="F440">
        <v>12179</v>
      </c>
    </row>
    <row r="441" spans="1:6" x14ac:dyDescent="0.2">
      <c r="A441" t="s">
        <v>356</v>
      </c>
      <c r="B441" t="s">
        <v>674</v>
      </c>
      <c r="C441" t="s">
        <v>126</v>
      </c>
      <c r="D441" t="s">
        <v>403</v>
      </c>
      <c r="E441">
        <v>20517</v>
      </c>
      <c r="F441">
        <v>12852</v>
      </c>
    </row>
    <row r="442" spans="1:6" x14ac:dyDescent="0.2">
      <c r="A442" t="s">
        <v>356</v>
      </c>
      <c r="B442" t="s">
        <v>674</v>
      </c>
      <c r="C442" t="s">
        <v>127</v>
      </c>
      <c r="D442" t="s">
        <v>403</v>
      </c>
      <c r="E442">
        <v>10667</v>
      </c>
      <c r="F442">
        <v>6097</v>
      </c>
    </row>
    <row r="443" spans="1:6" x14ac:dyDescent="0.2">
      <c r="A443" t="s">
        <v>356</v>
      </c>
      <c r="B443" t="s">
        <v>674</v>
      </c>
      <c r="C443" t="s">
        <v>85</v>
      </c>
      <c r="D443" t="s">
        <v>403</v>
      </c>
      <c r="E443">
        <v>7770</v>
      </c>
      <c r="F443">
        <v>3855</v>
      </c>
    </row>
    <row r="444" spans="1:6" x14ac:dyDescent="0.2">
      <c r="A444" t="s">
        <v>356</v>
      </c>
      <c r="B444" t="s">
        <v>674</v>
      </c>
      <c r="C444" t="s">
        <v>128</v>
      </c>
      <c r="D444" t="s">
        <v>403</v>
      </c>
      <c r="E444">
        <v>4004</v>
      </c>
      <c r="F444">
        <v>2362</v>
      </c>
    </row>
    <row r="445" spans="1:6" x14ac:dyDescent="0.2">
      <c r="A445" t="s">
        <v>356</v>
      </c>
      <c r="B445" t="s">
        <v>674</v>
      </c>
      <c r="C445" t="s">
        <v>129</v>
      </c>
      <c r="D445" t="s">
        <v>403</v>
      </c>
      <c r="E445">
        <v>11031</v>
      </c>
      <c r="F445">
        <v>7405</v>
      </c>
    </row>
    <row r="446" spans="1:6" x14ac:dyDescent="0.2">
      <c r="A446" t="s">
        <v>356</v>
      </c>
      <c r="B446" t="s">
        <v>674</v>
      </c>
      <c r="C446" t="s">
        <v>130</v>
      </c>
      <c r="D446" t="s">
        <v>403</v>
      </c>
      <c r="E446">
        <v>4071</v>
      </c>
      <c r="F446">
        <v>2868</v>
      </c>
    </row>
    <row r="447" spans="1:6" x14ac:dyDescent="0.2">
      <c r="A447" t="s">
        <v>356</v>
      </c>
      <c r="B447" t="s">
        <v>674</v>
      </c>
      <c r="C447" t="s">
        <v>131</v>
      </c>
      <c r="D447" t="s">
        <v>403</v>
      </c>
      <c r="E447">
        <v>6703</v>
      </c>
      <c r="F447">
        <v>3345</v>
      </c>
    </row>
    <row r="448" spans="1:6" x14ac:dyDescent="0.2">
      <c r="A448" t="s">
        <v>356</v>
      </c>
      <c r="B448" t="s">
        <v>674</v>
      </c>
      <c r="C448" t="s">
        <v>132</v>
      </c>
      <c r="D448" t="s">
        <v>403</v>
      </c>
      <c r="E448">
        <v>7091</v>
      </c>
      <c r="F448">
        <v>4670</v>
      </c>
    </row>
    <row r="449" spans="1:6" x14ac:dyDescent="0.2">
      <c r="A449" t="s">
        <v>356</v>
      </c>
      <c r="B449" t="s">
        <v>674</v>
      </c>
      <c r="C449" t="s">
        <v>133</v>
      </c>
      <c r="D449" t="s">
        <v>403</v>
      </c>
      <c r="E449">
        <v>8770</v>
      </c>
      <c r="F449">
        <v>5791</v>
      </c>
    </row>
    <row r="450" spans="1:6" x14ac:dyDescent="0.2">
      <c r="A450" t="s">
        <v>356</v>
      </c>
      <c r="B450" t="s">
        <v>674</v>
      </c>
      <c r="C450" t="s">
        <v>134</v>
      </c>
      <c r="D450" t="s">
        <v>403</v>
      </c>
      <c r="E450">
        <v>5637</v>
      </c>
      <c r="F450">
        <v>4302</v>
      </c>
    </row>
    <row r="451" spans="1:6" x14ac:dyDescent="0.2">
      <c r="A451" t="s">
        <v>356</v>
      </c>
      <c r="B451" t="s">
        <v>674</v>
      </c>
      <c r="C451" t="s">
        <v>135</v>
      </c>
      <c r="D451" t="s">
        <v>403</v>
      </c>
      <c r="E451">
        <v>4940</v>
      </c>
      <c r="F451">
        <v>2578</v>
      </c>
    </row>
    <row r="452" spans="1:6" x14ac:dyDescent="0.2">
      <c r="A452" t="s">
        <v>356</v>
      </c>
      <c r="B452" t="s">
        <v>674</v>
      </c>
      <c r="C452" t="s">
        <v>136</v>
      </c>
      <c r="D452" t="s">
        <v>403</v>
      </c>
      <c r="E452">
        <v>6449</v>
      </c>
      <c r="F452">
        <v>2080</v>
      </c>
    </row>
    <row r="453" spans="1:6" x14ac:dyDescent="0.2">
      <c r="A453" t="s">
        <v>356</v>
      </c>
      <c r="B453" t="s">
        <v>674</v>
      </c>
      <c r="C453" t="s">
        <v>137</v>
      </c>
      <c r="D453" t="s">
        <v>403</v>
      </c>
      <c r="E453">
        <v>5303</v>
      </c>
      <c r="F453">
        <v>3185</v>
      </c>
    </row>
    <row r="454" spans="1:6" x14ac:dyDescent="0.2">
      <c r="A454" t="s">
        <v>356</v>
      </c>
      <c r="B454" t="s">
        <v>674</v>
      </c>
      <c r="C454" t="s">
        <v>138</v>
      </c>
      <c r="D454" t="s">
        <v>403</v>
      </c>
      <c r="E454">
        <v>1031</v>
      </c>
      <c r="F454">
        <v>289</v>
      </c>
    </row>
    <row r="455" spans="1:6" x14ac:dyDescent="0.2">
      <c r="A455" t="s">
        <v>356</v>
      </c>
      <c r="B455" t="s">
        <v>674</v>
      </c>
      <c r="C455" t="s">
        <v>139</v>
      </c>
      <c r="D455" t="s">
        <v>403</v>
      </c>
      <c r="E455">
        <v>2082</v>
      </c>
      <c r="F455">
        <v>614</v>
      </c>
    </row>
    <row r="456" spans="1:6" x14ac:dyDescent="0.2">
      <c r="A456" t="s">
        <v>356</v>
      </c>
      <c r="B456" t="s">
        <v>674</v>
      </c>
      <c r="C456" t="s">
        <v>140</v>
      </c>
      <c r="D456" t="s">
        <v>403</v>
      </c>
      <c r="E456">
        <v>6966</v>
      </c>
      <c r="F456">
        <v>2382</v>
      </c>
    </row>
    <row r="457" spans="1:6" x14ac:dyDescent="0.2">
      <c r="A457" t="s">
        <v>356</v>
      </c>
      <c r="B457" t="s">
        <v>674</v>
      </c>
      <c r="C457" t="s">
        <v>141</v>
      </c>
      <c r="D457" t="s">
        <v>403</v>
      </c>
      <c r="E457">
        <v>6876</v>
      </c>
      <c r="F457">
        <v>4536</v>
      </c>
    </row>
    <row r="458" spans="1:6" x14ac:dyDescent="0.2">
      <c r="A458" t="s">
        <v>356</v>
      </c>
      <c r="B458" t="s">
        <v>674</v>
      </c>
      <c r="C458" t="s">
        <v>142</v>
      </c>
      <c r="D458" t="s">
        <v>403</v>
      </c>
      <c r="E458">
        <v>1323</v>
      </c>
      <c r="F458">
        <v>405</v>
      </c>
    </row>
    <row r="459" spans="1:6" x14ac:dyDescent="0.2">
      <c r="A459" t="s">
        <v>356</v>
      </c>
      <c r="B459" t="s">
        <v>674</v>
      </c>
      <c r="C459" t="s">
        <v>143</v>
      </c>
      <c r="D459" t="s">
        <v>403</v>
      </c>
      <c r="E459">
        <v>5007</v>
      </c>
      <c r="F459">
        <v>1492</v>
      </c>
    </row>
    <row r="460" spans="1:6" x14ac:dyDescent="0.2">
      <c r="A460" t="s">
        <v>356</v>
      </c>
      <c r="B460" t="s">
        <v>674</v>
      </c>
      <c r="C460" t="s">
        <v>144</v>
      </c>
      <c r="D460" t="s">
        <v>403</v>
      </c>
      <c r="E460">
        <v>8610</v>
      </c>
      <c r="F460">
        <v>6357</v>
      </c>
    </row>
    <row r="461" spans="1:6" x14ac:dyDescent="0.2">
      <c r="A461" t="s">
        <v>356</v>
      </c>
      <c r="B461" t="s">
        <v>674</v>
      </c>
      <c r="C461" t="s">
        <v>145</v>
      </c>
      <c r="D461" t="s">
        <v>403</v>
      </c>
      <c r="E461">
        <v>7008</v>
      </c>
      <c r="F461">
        <v>4353</v>
      </c>
    </row>
    <row r="462" spans="1:6" x14ac:dyDescent="0.2">
      <c r="A462" t="s">
        <v>356</v>
      </c>
      <c r="B462" t="s">
        <v>674</v>
      </c>
      <c r="C462" t="s">
        <v>146</v>
      </c>
      <c r="D462" t="s">
        <v>403</v>
      </c>
      <c r="E462">
        <v>5530</v>
      </c>
      <c r="F462">
        <v>1983</v>
      </c>
    </row>
    <row r="463" spans="1:6" x14ac:dyDescent="0.2">
      <c r="A463" t="s">
        <v>356</v>
      </c>
      <c r="B463" t="s">
        <v>674</v>
      </c>
      <c r="C463" t="s">
        <v>147</v>
      </c>
      <c r="D463" t="s">
        <v>403</v>
      </c>
      <c r="E463">
        <v>12604</v>
      </c>
      <c r="F463">
        <v>8572</v>
      </c>
    </row>
    <row r="464" spans="1:6" x14ac:dyDescent="0.2">
      <c r="A464" t="s">
        <v>356</v>
      </c>
      <c r="B464" t="s">
        <v>674</v>
      </c>
      <c r="C464" t="s">
        <v>148</v>
      </c>
      <c r="D464" t="s">
        <v>403</v>
      </c>
      <c r="E464">
        <v>647</v>
      </c>
      <c r="F464">
        <v>161</v>
      </c>
    </row>
    <row r="465" spans="1:6" x14ac:dyDescent="0.2">
      <c r="A465" t="s">
        <v>356</v>
      </c>
      <c r="B465" t="s">
        <v>674</v>
      </c>
      <c r="C465" t="s">
        <v>149</v>
      </c>
      <c r="D465" t="s">
        <v>403</v>
      </c>
      <c r="E465">
        <v>6965</v>
      </c>
      <c r="F465">
        <v>4525</v>
      </c>
    </row>
    <row r="466" spans="1:6" x14ac:dyDescent="0.2">
      <c r="A466" t="s">
        <v>356</v>
      </c>
      <c r="B466" t="s">
        <v>674</v>
      </c>
      <c r="C466" t="s">
        <v>150</v>
      </c>
      <c r="D466" t="s">
        <v>403</v>
      </c>
      <c r="E466">
        <v>13513</v>
      </c>
      <c r="F466">
        <v>7555</v>
      </c>
    </row>
    <row r="467" spans="1:6" x14ac:dyDescent="0.2">
      <c r="A467" t="s">
        <v>356</v>
      </c>
      <c r="B467" t="s">
        <v>674</v>
      </c>
      <c r="C467" t="s">
        <v>151</v>
      </c>
      <c r="D467" t="s">
        <v>403</v>
      </c>
      <c r="E467">
        <v>5565</v>
      </c>
      <c r="F467">
        <v>3310</v>
      </c>
    </row>
    <row r="468" spans="1:6" x14ac:dyDescent="0.2">
      <c r="A468" t="s">
        <v>356</v>
      </c>
      <c r="B468" t="s">
        <v>674</v>
      </c>
      <c r="C468" t="s">
        <v>152</v>
      </c>
      <c r="D468" t="s">
        <v>403</v>
      </c>
      <c r="E468">
        <v>2656</v>
      </c>
      <c r="F468">
        <v>337</v>
      </c>
    </row>
    <row r="469" spans="1:6" x14ac:dyDescent="0.2">
      <c r="A469" t="s">
        <v>356</v>
      </c>
      <c r="B469" t="s">
        <v>674</v>
      </c>
      <c r="C469" t="s">
        <v>153</v>
      </c>
      <c r="D469" t="s">
        <v>403</v>
      </c>
      <c r="E469">
        <v>2474</v>
      </c>
      <c r="F469">
        <v>1590</v>
      </c>
    </row>
    <row r="470" spans="1:6" x14ac:dyDescent="0.2">
      <c r="A470" t="s">
        <v>356</v>
      </c>
      <c r="B470" t="s">
        <v>674</v>
      </c>
      <c r="C470" t="s">
        <v>154</v>
      </c>
      <c r="D470" t="s">
        <v>403</v>
      </c>
      <c r="E470">
        <v>1370</v>
      </c>
      <c r="F470">
        <v>786</v>
      </c>
    </row>
    <row r="471" spans="1:6" x14ac:dyDescent="0.2">
      <c r="A471" t="s">
        <v>356</v>
      </c>
      <c r="B471" t="s">
        <v>674</v>
      </c>
      <c r="C471" t="s">
        <v>155</v>
      </c>
      <c r="D471" t="s">
        <v>403</v>
      </c>
      <c r="E471">
        <v>705</v>
      </c>
      <c r="F471">
        <v>288</v>
      </c>
    </row>
    <row r="472" spans="1:6" x14ac:dyDescent="0.2">
      <c r="A472" t="s">
        <v>356</v>
      </c>
      <c r="B472" t="s">
        <v>674</v>
      </c>
      <c r="C472" t="s">
        <v>156</v>
      </c>
      <c r="D472" t="s">
        <v>403</v>
      </c>
      <c r="E472">
        <v>13152</v>
      </c>
      <c r="F472">
        <v>8457</v>
      </c>
    </row>
    <row r="473" spans="1:6" x14ac:dyDescent="0.2">
      <c r="A473" t="s">
        <v>356</v>
      </c>
      <c r="B473" t="s">
        <v>674</v>
      </c>
      <c r="C473" t="s">
        <v>377</v>
      </c>
      <c r="D473" t="s">
        <v>403</v>
      </c>
      <c r="E473">
        <v>4654</v>
      </c>
      <c r="F473">
        <v>2948</v>
      </c>
    </row>
    <row r="474" spans="1:6" x14ac:dyDescent="0.2">
      <c r="A474" t="s">
        <v>356</v>
      </c>
      <c r="B474" t="s">
        <v>674</v>
      </c>
      <c r="C474" t="s">
        <v>157</v>
      </c>
      <c r="D474" t="s">
        <v>403</v>
      </c>
      <c r="E474">
        <v>1186</v>
      </c>
      <c r="F474">
        <v>666</v>
      </c>
    </row>
    <row r="475" spans="1:6" x14ac:dyDescent="0.2">
      <c r="A475" t="s">
        <v>356</v>
      </c>
      <c r="B475" t="s">
        <v>674</v>
      </c>
      <c r="C475" t="s">
        <v>158</v>
      </c>
      <c r="D475" t="s">
        <v>403</v>
      </c>
      <c r="E475">
        <v>11320</v>
      </c>
      <c r="F475">
        <v>7005</v>
      </c>
    </row>
    <row r="476" spans="1:6" x14ac:dyDescent="0.2">
      <c r="A476" t="s">
        <v>356</v>
      </c>
      <c r="B476" t="s">
        <v>674</v>
      </c>
      <c r="C476" t="s">
        <v>159</v>
      </c>
      <c r="D476" t="s">
        <v>403</v>
      </c>
      <c r="E476">
        <v>2120</v>
      </c>
      <c r="F476">
        <v>1019</v>
      </c>
    </row>
    <row r="477" spans="1:6" x14ac:dyDescent="0.2">
      <c r="A477" t="s">
        <v>356</v>
      </c>
      <c r="B477" t="s">
        <v>674</v>
      </c>
      <c r="C477" t="s">
        <v>83</v>
      </c>
      <c r="D477" t="s">
        <v>403</v>
      </c>
      <c r="E477">
        <v>783</v>
      </c>
      <c r="F477">
        <v>497</v>
      </c>
    </row>
    <row r="478" spans="1:6" x14ac:dyDescent="0.2">
      <c r="A478" t="s">
        <v>356</v>
      </c>
      <c r="B478" t="s">
        <v>674</v>
      </c>
      <c r="C478" t="s">
        <v>161</v>
      </c>
      <c r="D478" t="s">
        <v>403</v>
      </c>
      <c r="E478">
        <v>598</v>
      </c>
      <c r="F478">
        <v>148</v>
      </c>
    </row>
    <row r="479" spans="1:6" x14ac:dyDescent="0.2">
      <c r="A479" t="s">
        <v>356</v>
      </c>
      <c r="B479" t="s">
        <v>674</v>
      </c>
      <c r="C479" t="s">
        <v>162</v>
      </c>
      <c r="D479" t="s">
        <v>403</v>
      </c>
      <c r="E479">
        <v>517</v>
      </c>
      <c r="F479">
        <v>42</v>
      </c>
    </row>
    <row r="480" spans="1:6" x14ac:dyDescent="0.2">
      <c r="A480" t="s">
        <v>356</v>
      </c>
      <c r="B480" t="s">
        <v>674</v>
      </c>
      <c r="C480" t="s">
        <v>163</v>
      </c>
      <c r="D480" t="s">
        <v>403</v>
      </c>
      <c r="E480">
        <v>436</v>
      </c>
      <c r="F480">
        <v>74</v>
      </c>
    </row>
    <row r="481" spans="1:6" x14ac:dyDescent="0.2">
      <c r="A481" t="s">
        <v>356</v>
      </c>
      <c r="B481" t="s">
        <v>674</v>
      </c>
      <c r="C481" t="s">
        <v>378</v>
      </c>
      <c r="D481" t="s">
        <v>403</v>
      </c>
      <c r="E481">
        <v>347</v>
      </c>
      <c r="F481">
        <v>179</v>
      </c>
    </row>
    <row r="482" spans="1:6" x14ac:dyDescent="0.2">
      <c r="A482" t="s">
        <v>356</v>
      </c>
      <c r="B482" t="s">
        <v>674</v>
      </c>
      <c r="C482" t="s">
        <v>164</v>
      </c>
      <c r="D482" t="s">
        <v>403</v>
      </c>
      <c r="E482">
        <v>2452</v>
      </c>
      <c r="F482">
        <v>1194</v>
      </c>
    </row>
    <row r="483" spans="1:6" x14ac:dyDescent="0.2">
      <c r="A483" t="s">
        <v>356</v>
      </c>
      <c r="B483" t="s">
        <v>674</v>
      </c>
      <c r="C483" t="s">
        <v>165</v>
      </c>
      <c r="D483" t="s">
        <v>403</v>
      </c>
      <c r="E483">
        <v>1210</v>
      </c>
      <c r="F483">
        <v>436</v>
      </c>
    </row>
    <row r="484" spans="1:6" x14ac:dyDescent="0.2">
      <c r="A484" t="s">
        <v>356</v>
      </c>
      <c r="B484" t="s">
        <v>674</v>
      </c>
      <c r="C484" t="s">
        <v>166</v>
      </c>
      <c r="D484" t="s">
        <v>403</v>
      </c>
      <c r="E484">
        <v>463</v>
      </c>
      <c r="F484">
        <v>299</v>
      </c>
    </row>
    <row r="485" spans="1:6" x14ac:dyDescent="0.2">
      <c r="A485" t="s">
        <v>356</v>
      </c>
      <c r="B485" t="s">
        <v>674</v>
      </c>
      <c r="C485" t="s">
        <v>167</v>
      </c>
      <c r="D485" t="s">
        <v>403</v>
      </c>
      <c r="E485">
        <v>2564</v>
      </c>
      <c r="F485">
        <v>1673</v>
      </c>
    </row>
    <row r="486" spans="1:6" x14ac:dyDescent="0.2">
      <c r="A486" t="s">
        <v>356</v>
      </c>
      <c r="B486" t="s">
        <v>675</v>
      </c>
      <c r="C486" t="s">
        <v>403</v>
      </c>
      <c r="D486" t="s">
        <v>403</v>
      </c>
      <c r="E486">
        <v>144</v>
      </c>
      <c r="F486">
        <v>94</v>
      </c>
    </row>
    <row r="487" spans="1:6" x14ac:dyDescent="0.2">
      <c r="A487" t="s">
        <v>356</v>
      </c>
      <c r="B487" t="s">
        <v>675</v>
      </c>
      <c r="C487" t="s">
        <v>671</v>
      </c>
      <c r="D487" t="s">
        <v>403</v>
      </c>
      <c r="E487">
        <v>111608</v>
      </c>
      <c r="F487">
        <v>91520</v>
      </c>
    </row>
    <row r="488" spans="1:6" x14ac:dyDescent="0.2">
      <c r="A488" t="s">
        <v>356</v>
      </c>
      <c r="B488" t="s">
        <v>675</v>
      </c>
      <c r="C488" t="s">
        <v>115</v>
      </c>
      <c r="D488" t="s">
        <v>403</v>
      </c>
      <c r="E488">
        <v>2341</v>
      </c>
      <c r="F488">
        <v>1953</v>
      </c>
    </row>
    <row r="489" spans="1:6" x14ac:dyDescent="0.2">
      <c r="A489" t="s">
        <v>356</v>
      </c>
      <c r="B489" t="s">
        <v>675</v>
      </c>
      <c r="C489" t="s">
        <v>116</v>
      </c>
      <c r="D489" t="s">
        <v>403</v>
      </c>
      <c r="E489">
        <v>1319</v>
      </c>
      <c r="F489">
        <v>1233</v>
      </c>
    </row>
    <row r="490" spans="1:6" x14ac:dyDescent="0.2">
      <c r="A490" t="s">
        <v>356</v>
      </c>
      <c r="B490" t="s">
        <v>675</v>
      </c>
      <c r="C490" t="s">
        <v>117</v>
      </c>
      <c r="D490" t="s">
        <v>403</v>
      </c>
      <c r="E490">
        <v>1505</v>
      </c>
      <c r="F490">
        <v>1279</v>
      </c>
    </row>
    <row r="491" spans="1:6" x14ac:dyDescent="0.2">
      <c r="A491" t="s">
        <v>356</v>
      </c>
      <c r="B491" t="s">
        <v>675</v>
      </c>
      <c r="C491" t="s">
        <v>118</v>
      </c>
      <c r="D491" t="s">
        <v>403</v>
      </c>
      <c r="E491">
        <v>477</v>
      </c>
      <c r="F491">
        <v>372</v>
      </c>
    </row>
    <row r="492" spans="1:6" x14ac:dyDescent="0.2">
      <c r="A492" t="s">
        <v>356</v>
      </c>
      <c r="B492" t="s">
        <v>675</v>
      </c>
      <c r="C492" t="s">
        <v>119</v>
      </c>
      <c r="D492" t="s">
        <v>403</v>
      </c>
      <c r="E492">
        <v>369</v>
      </c>
      <c r="F492">
        <v>212</v>
      </c>
    </row>
    <row r="493" spans="1:6" x14ac:dyDescent="0.2">
      <c r="A493" t="s">
        <v>356</v>
      </c>
      <c r="B493" t="s">
        <v>675</v>
      </c>
      <c r="C493" t="s">
        <v>120</v>
      </c>
      <c r="D493" t="s">
        <v>403</v>
      </c>
      <c r="E493">
        <v>485</v>
      </c>
      <c r="F493">
        <v>442</v>
      </c>
    </row>
    <row r="494" spans="1:6" x14ac:dyDescent="0.2">
      <c r="A494" t="s">
        <v>356</v>
      </c>
      <c r="B494" t="s">
        <v>675</v>
      </c>
      <c r="C494" t="s">
        <v>91</v>
      </c>
      <c r="D494" t="s">
        <v>403</v>
      </c>
      <c r="E494">
        <v>1385</v>
      </c>
      <c r="F494">
        <v>1183</v>
      </c>
    </row>
    <row r="495" spans="1:6" x14ac:dyDescent="0.2">
      <c r="A495" t="s">
        <v>356</v>
      </c>
      <c r="B495" t="s">
        <v>675</v>
      </c>
      <c r="C495" t="s">
        <v>121</v>
      </c>
      <c r="D495" t="s">
        <v>403</v>
      </c>
      <c r="E495">
        <v>535</v>
      </c>
      <c r="F495">
        <v>412</v>
      </c>
    </row>
    <row r="496" spans="1:6" x14ac:dyDescent="0.2">
      <c r="A496" t="s">
        <v>356</v>
      </c>
      <c r="B496" t="s">
        <v>675</v>
      </c>
      <c r="C496" t="s">
        <v>122</v>
      </c>
      <c r="D496" t="s">
        <v>403</v>
      </c>
      <c r="E496">
        <v>3392</v>
      </c>
      <c r="F496">
        <v>3078</v>
      </c>
    </row>
    <row r="497" spans="1:6" x14ac:dyDescent="0.2">
      <c r="A497" t="s">
        <v>356</v>
      </c>
      <c r="B497" t="s">
        <v>675</v>
      </c>
      <c r="C497" t="s">
        <v>94</v>
      </c>
      <c r="D497" t="s">
        <v>403</v>
      </c>
      <c r="E497">
        <v>6604</v>
      </c>
      <c r="F497">
        <v>5316</v>
      </c>
    </row>
    <row r="498" spans="1:6" x14ac:dyDescent="0.2">
      <c r="A498" t="s">
        <v>356</v>
      </c>
      <c r="B498" t="s">
        <v>675</v>
      </c>
      <c r="C498" t="s">
        <v>123</v>
      </c>
      <c r="D498" t="s">
        <v>403</v>
      </c>
      <c r="E498">
        <v>625</v>
      </c>
      <c r="F498">
        <v>483</v>
      </c>
    </row>
    <row r="499" spans="1:6" x14ac:dyDescent="0.2">
      <c r="A499" t="s">
        <v>356</v>
      </c>
      <c r="B499" t="s">
        <v>675</v>
      </c>
      <c r="C499" t="s">
        <v>124</v>
      </c>
      <c r="D499" t="s">
        <v>403</v>
      </c>
      <c r="E499">
        <v>6583</v>
      </c>
      <c r="F499">
        <v>5945</v>
      </c>
    </row>
    <row r="500" spans="1:6" x14ac:dyDescent="0.2">
      <c r="A500" t="s">
        <v>356</v>
      </c>
      <c r="B500" t="s">
        <v>675</v>
      </c>
      <c r="C500" t="s">
        <v>125</v>
      </c>
      <c r="D500" t="s">
        <v>403</v>
      </c>
      <c r="E500">
        <v>5156</v>
      </c>
      <c r="F500">
        <v>4306</v>
      </c>
    </row>
    <row r="501" spans="1:6" x14ac:dyDescent="0.2">
      <c r="A501" t="s">
        <v>356</v>
      </c>
      <c r="B501" t="s">
        <v>675</v>
      </c>
      <c r="C501" t="s">
        <v>126</v>
      </c>
      <c r="D501" t="s">
        <v>403</v>
      </c>
      <c r="E501">
        <v>11489</v>
      </c>
      <c r="F501">
        <v>8835</v>
      </c>
    </row>
    <row r="502" spans="1:6" x14ac:dyDescent="0.2">
      <c r="A502" t="s">
        <v>356</v>
      </c>
      <c r="B502" t="s">
        <v>675</v>
      </c>
      <c r="C502" t="s">
        <v>127</v>
      </c>
      <c r="D502" t="s">
        <v>403</v>
      </c>
      <c r="E502">
        <v>2839</v>
      </c>
      <c r="F502">
        <v>2482</v>
      </c>
    </row>
    <row r="503" spans="1:6" x14ac:dyDescent="0.2">
      <c r="A503" t="s">
        <v>356</v>
      </c>
      <c r="B503" t="s">
        <v>675</v>
      </c>
      <c r="C503" t="s">
        <v>85</v>
      </c>
      <c r="D503" t="s">
        <v>403</v>
      </c>
      <c r="E503">
        <v>2233</v>
      </c>
      <c r="F503">
        <v>1848</v>
      </c>
    </row>
    <row r="504" spans="1:6" x14ac:dyDescent="0.2">
      <c r="A504" t="s">
        <v>356</v>
      </c>
      <c r="B504" t="s">
        <v>675</v>
      </c>
      <c r="C504" t="s">
        <v>128</v>
      </c>
      <c r="D504" t="s">
        <v>403</v>
      </c>
      <c r="E504">
        <v>858</v>
      </c>
      <c r="F504">
        <v>695</v>
      </c>
    </row>
    <row r="505" spans="1:6" x14ac:dyDescent="0.2">
      <c r="A505" t="s">
        <v>356</v>
      </c>
      <c r="B505" t="s">
        <v>675</v>
      </c>
      <c r="C505" t="s">
        <v>129</v>
      </c>
      <c r="D505" t="s">
        <v>403</v>
      </c>
      <c r="E505">
        <v>3801</v>
      </c>
      <c r="F505">
        <v>3461</v>
      </c>
    </row>
    <row r="506" spans="1:6" x14ac:dyDescent="0.2">
      <c r="A506" t="s">
        <v>356</v>
      </c>
      <c r="B506" t="s">
        <v>675</v>
      </c>
      <c r="C506" t="s">
        <v>130</v>
      </c>
      <c r="D506" t="s">
        <v>403</v>
      </c>
      <c r="E506">
        <v>2441</v>
      </c>
      <c r="F506">
        <v>1949</v>
      </c>
    </row>
    <row r="507" spans="1:6" x14ac:dyDescent="0.2">
      <c r="A507" t="s">
        <v>356</v>
      </c>
      <c r="B507" t="s">
        <v>675</v>
      </c>
      <c r="C507" t="s">
        <v>131</v>
      </c>
      <c r="D507" t="s">
        <v>403</v>
      </c>
      <c r="E507">
        <v>1936</v>
      </c>
      <c r="F507">
        <v>1885</v>
      </c>
    </row>
    <row r="508" spans="1:6" x14ac:dyDescent="0.2">
      <c r="A508" t="s">
        <v>356</v>
      </c>
      <c r="B508" t="s">
        <v>675</v>
      </c>
      <c r="C508" t="s">
        <v>132</v>
      </c>
      <c r="D508" t="s">
        <v>403</v>
      </c>
      <c r="E508">
        <v>1866</v>
      </c>
      <c r="F508">
        <v>1565</v>
      </c>
    </row>
    <row r="509" spans="1:6" x14ac:dyDescent="0.2">
      <c r="A509" t="s">
        <v>356</v>
      </c>
      <c r="B509" t="s">
        <v>675</v>
      </c>
      <c r="C509" t="s">
        <v>133</v>
      </c>
      <c r="D509" t="s">
        <v>403</v>
      </c>
      <c r="E509">
        <v>3489</v>
      </c>
      <c r="F509">
        <v>3310</v>
      </c>
    </row>
    <row r="510" spans="1:6" x14ac:dyDescent="0.2">
      <c r="A510" t="s">
        <v>356</v>
      </c>
      <c r="B510" t="s">
        <v>675</v>
      </c>
      <c r="C510" t="s">
        <v>134</v>
      </c>
      <c r="D510" t="s">
        <v>403</v>
      </c>
      <c r="E510">
        <v>1712</v>
      </c>
      <c r="F510">
        <v>1645</v>
      </c>
    </row>
    <row r="511" spans="1:6" x14ac:dyDescent="0.2">
      <c r="A511" t="s">
        <v>356</v>
      </c>
      <c r="B511" t="s">
        <v>675</v>
      </c>
      <c r="C511" t="s">
        <v>135</v>
      </c>
      <c r="D511" t="s">
        <v>403</v>
      </c>
      <c r="E511">
        <v>1820</v>
      </c>
      <c r="F511">
        <v>1647</v>
      </c>
    </row>
    <row r="512" spans="1:6" x14ac:dyDescent="0.2">
      <c r="A512" t="s">
        <v>356</v>
      </c>
      <c r="B512" t="s">
        <v>675</v>
      </c>
      <c r="C512" t="s">
        <v>136</v>
      </c>
      <c r="D512" t="s">
        <v>403</v>
      </c>
      <c r="E512">
        <v>891</v>
      </c>
      <c r="F512">
        <v>642</v>
      </c>
    </row>
    <row r="513" spans="1:6" x14ac:dyDescent="0.2">
      <c r="A513" t="s">
        <v>356</v>
      </c>
      <c r="B513" t="s">
        <v>675</v>
      </c>
      <c r="C513" t="s">
        <v>137</v>
      </c>
      <c r="D513" t="s">
        <v>403</v>
      </c>
      <c r="E513">
        <v>1987</v>
      </c>
      <c r="F513">
        <v>1821</v>
      </c>
    </row>
    <row r="514" spans="1:6" x14ac:dyDescent="0.2">
      <c r="A514" t="s">
        <v>356</v>
      </c>
      <c r="B514" t="s">
        <v>675</v>
      </c>
      <c r="C514" t="s">
        <v>138</v>
      </c>
      <c r="D514" t="s">
        <v>403</v>
      </c>
      <c r="E514">
        <v>197</v>
      </c>
      <c r="F514">
        <v>119</v>
      </c>
    </row>
    <row r="515" spans="1:6" x14ac:dyDescent="0.2">
      <c r="A515" t="s">
        <v>356</v>
      </c>
      <c r="B515" t="s">
        <v>675</v>
      </c>
      <c r="C515" t="s">
        <v>139</v>
      </c>
      <c r="D515" t="s">
        <v>403</v>
      </c>
      <c r="E515">
        <v>715</v>
      </c>
      <c r="F515">
        <v>424</v>
      </c>
    </row>
    <row r="516" spans="1:6" x14ac:dyDescent="0.2">
      <c r="A516" t="s">
        <v>356</v>
      </c>
      <c r="B516" t="s">
        <v>675</v>
      </c>
      <c r="C516" t="s">
        <v>140</v>
      </c>
      <c r="D516" t="s">
        <v>403</v>
      </c>
      <c r="E516">
        <v>3311</v>
      </c>
      <c r="F516">
        <v>2546</v>
      </c>
    </row>
    <row r="517" spans="1:6" x14ac:dyDescent="0.2">
      <c r="A517" t="s">
        <v>356</v>
      </c>
      <c r="B517" t="s">
        <v>675</v>
      </c>
      <c r="C517" t="s">
        <v>141</v>
      </c>
      <c r="D517" t="s">
        <v>403</v>
      </c>
      <c r="E517">
        <v>3230</v>
      </c>
      <c r="F517">
        <v>2935</v>
      </c>
    </row>
    <row r="518" spans="1:6" x14ac:dyDescent="0.2">
      <c r="A518" t="s">
        <v>356</v>
      </c>
      <c r="B518" t="s">
        <v>675</v>
      </c>
      <c r="C518" t="s">
        <v>142</v>
      </c>
      <c r="D518" t="s">
        <v>403</v>
      </c>
      <c r="E518">
        <v>262</v>
      </c>
      <c r="F518">
        <v>174</v>
      </c>
    </row>
    <row r="519" spans="1:6" x14ac:dyDescent="0.2">
      <c r="A519" t="s">
        <v>356</v>
      </c>
      <c r="B519" t="s">
        <v>675</v>
      </c>
      <c r="C519" t="s">
        <v>143</v>
      </c>
      <c r="D519" t="s">
        <v>403</v>
      </c>
      <c r="E519">
        <v>1350</v>
      </c>
      <c r="F519">
        <v>780</v>
      </c>
    </row>
    <row r="520" spans="1:6" x14ac:dyDescent="0.2">
      <c r="A520" t="s">
        <v>356</v>
      </c>
      <c r="B520" t="s">
        <v>675</v>
      </c>
      <c r="C520" t="s">
        <v>144</v>
      </c>
      <c r="D520" t="s">
        <v>403</v>
      </c>
      <c r="E520">
        <v>3401</v>
      </c>
      <c r="F520">
        <v>2971</v>
      </c>
    </row>
    <row r="521" spans="1:6" x14ac:dyDescent="0.2">
      <c r="A521" t="s">
        <v>356</v>
      </c>
      <c r="B521" t="s">
        <v>675</v>
      </c>
      <c r="C521" t="s">
        <v>145</v>
      </c>
      <c r="D521" t="s">
        <v>403</v>
      </c>
      <c r="E521">
        <v>750</v>
      </c>
      <c r="F521">
        <v>683</v>
      </c>
    </row>
    <row r="522" spans="1:6" x14ac:dyDescent="0.2">
      <c r="A522" t="s">
        <v>356</v>
      </c>
      <c r="B522" t="s">
        <v>675</v>
      </c>
      <c r="C522" t="s">
        <v>146</v>
      </c>
      <c r="D522" t="s">
        <v>403</v>
      </c>
      <c r="E522">
        <v>2585</v>
      </c>
      <c r="F522">
        <v>1806</v>
      </c>
    </row>
    <row r="523" spans="1:6" x14ac:dyDescent="0.2">
      <c r="A523" t="s">
        <v>356</v>
      </c>
      <c r="B523" t="s">
        <v>675</v>
      </c>
      <c r="C523" t="s">
        <v>147</v>
      </c>
      <c r="D523" t="s">
        <v>403</v>
      </c>
      <c r="E523">
        <v>4089</v>
      </c>
      <c r="F523">
        <v>2657</v>
      </c>
    </row>
    <row r="524" spans="1:6" x14ac:dyDescent="0.2">
      <c r="A524" t="s">
        <v>356</v>
      </c>
      <c r="B524" t="s">
        <v>675</v>
      </c>
      <c r="C524" t="s">
        <v>148</v>
      </c>
      <c r="D524" t="s">
        <v>403</v>
      </c>
      <c r="E524">
        <v>200</v>
      </c>
      <c r="F524">
        <v>112</v>
      </c>
    </row>
    <row r="525" spans="1:6" x14ac:dyDescent="0.2">
      <c r="A525" t="s">
        <v>356</v>
      </c>
      <c r="B525" t="s">
        <v>675</v>
      </c>
      <c r="C525" t="s">
        <v>149</v>
      </c>
      <c r="D525" t="s">
        <v>403</v>
      </c>
      <c r="E525">
        <v>3245</v>
      </c>
      <c r="F525">
        <v>2818</v>
      </c>
    </row>
    <row r="526" spans="1:6" x14ac:dyDescent="0.2">
      <c r="A526" t="s">
        <v>356</v>
      </c>
      <c r="B526" t="s">
        <v>675</v>
      </c>
      <c r="C526" t="s">
        <v>150</v>
      </c>
      <c r="D526" t="s">
        <v>403</v>
      </c>
      <c r="E526">
        <v>1749</v>
      </c>
      <c r="F526">
        <v>1524</v>
      </c>
    </row>
    <row r="527" spans="1:6" x14ac:dyDescent="0.2">
      <c r="A527" t="s">
        <v>356</v>
      </c>
      <c r="B527" t="s">
        <v>675</v>
      </c>
      <c r="C527" t="s">
        <v>151</v>
      </c>
      <c r="D527" t="s">
        <v>403</v>
      </c>
      <c r="E527">
        <v>2938</v>
      </c>
      <c r="F527">
        <v>2518</v>
      </c>
    </row>
    <row r="528" spans="1:6" x14ac:dyDescent="0.2">
      <c r="A528" t="s">
        <v>356</v>
      </c>
      <c r="B528" t="s">
        <v>675</v>
      </c>
      <c r="C528" t="s">
        <v>152</v>
      </c>
      <c r="D528" t="s">
        <v>403</v>
      </c>
      <c r="E528">
        <v>601</v>
      </c>
      <c r="F528">
        <v>243</v>
      </c>
    </row>
    <row r="529" spans="1:6" x14ac:dyDescent="0.2">
      <c r="A529" t="s">
        <v>356</v>
      </c>
      <c r="B529" t="s">
        <v>675</v>
      </c>
      <c r="C529" t="s">
        <v>153</v>
      </c>
      <c r="D529" t="s">
        <v>403</v>
      </c>
      <c r="E529">
        <v>487</v>
      </c>
      <c r="F529">
        <v>387</v>
      </c>
    </row>
    <row r="530" spans="1:6" x14ac:dyDescent="0.2">
      <c r="A530" t="s">
        <v>356</v>
      </c>
      <c r="B530" t="s">
        <v>675</v>
      </c>
      <c r="C530" t="s">
        <v>154</v>
      </c>
      <c r="D530" t="s">
        <v>403</v>
      </c>
      <c r="E530">
        <v>687</v>
      </c>
      <c r="F530">
        <v>650</v>
      </c>
    </row>
    <row r="531" spans="1:6" x14ac:dyDescent="0.2">
      <c r="A531" t="s">
        <v>356</v>
      </c>
      <c r="B531" t="s">
        <v>675</v>
      </c>
      <c r="C531" t="s">
        <v>155</v>
      </c>
      <c r="D531" t="s">
        <v>403</v>
      </c>
      <c r="E531">
        <v>332</v>
      </c>
      <c r="F531">
        <v>278</v>
      </c>
    </row>
    <row r="532" spans="1:6" x14ac:dyDescent="0.2">
      <c r="A532" t="s">
        <v>356</v>
      </c>
      <c r="B532" t="s">
        <v>675</v>
      </c>
      <c r="C532" t="s">
        <v>156</v>
      </c>
      <c r="D532" t="s">
        <v>403</v>
      </c>
      <c r="E532">
        <v>3356</v>
      </c>
      <c r="F532">
        <v>2847</v>
      </c>
    </row>
    <row r="533" spans="1:6" x14ac:dyDescent="0.2">
      <c r="A533" t="s">
        <v>356</v>
      </c>
      <c r="B533" t="s">
        <v>675</v>
      </c>
      <c r="C533" t="s">
        <v>377</v>
      </c>
      <c r="D533" t="s">
        <v>403</v>
      </c>
      <c r="E533">
        <v>318</v>
      </c>
      <c r="F533">
        <v>169</v>
      </c>
    </row>
    <row r="534" spans="1:6" x14ac:dyDescent="0.2">
      <c r="A534" t="s">
        <v>356</v>
      </c>
      <c r="B534" t="s">
        <v>675</v>
      </c>
      <c r="C534" t="s">
        <v>157</v>
      </c>
      <c r="D534" t="s">
        <v>403</v>
      </c>
      <c r="E534">
        <v>241</v>
      </c>
      <c r="F534">
        <v>154</v>
      </c>
    </row>
    <row r="535" spans="1:6" x14ac:dyDescent="0.2">
      <c r="A535" t="s">
        <v>356</v>
      </c>
      <c r="B535" t="s">
        <v>675</v>
      </c>
      <c r="C535" t="s">
        <v>158</v>
      </c>
      <c r="D535" t="s">
        <v>403</v>
      </c>
      <c r="E535">
        <v>5097</v>
      </c>
      <c r="F535">
        <v>3829</v>
      </c>
    </row>
    <row r="536" spans="1:6" x14ac:dyDescent="0.2">
      <c r="A536" t="s">
        <v>356</v>
      </c>
      <c r="B536" t="s">
        <v>675</v>
      </c>
      <c r="C536" t="s">
        <v>159</v>
      </c>
      <c r="D536" t="s">
        <v>403</v>
      </c>
      <c r="E536">
        <v>857</v>
      </c>
      <c r="F536">
        <v>637</v>
      </c>
    </row>
    <row r="537" spans="1:6" x14ac:dyDescent="0.2">
      <c r="A537" t="s">
        <v>356</v>
      </c>
      <c r="B537" t="s">
        <v>675</v>
      </c>
      <c r="C537" t="s">
        <v>83</v>
      </c>
      <c r="D537" t="s">
        <v>403</v>
      </c>
      <c r="E537">
        <v>279</v>
      </c>
      <c r="F537">
        <v>171</v>
      </c>
    </row>
    <row r="538" spans="1:6" x14ac:dyDescent="0.2">
      <c r="A538" t="s">
        <v>356</v>
      </c>
      <c r="B538" t="s">
        <v>675</v>
      </c>
      <c r="C538" t="s">
        <v>161</v>
      </c>
      <c r="D538" t="s">
        <v>403</v>
      </c>
      <c r="E538">
        <v>301</v>
      </c>
      <c r="F538">
        <v>162</v>
      </c>
    </row>
    <row r="539" spans="1:6" x14ac:dyDescent="0.2">
      <c r="A539" t="s">
        <v>356</v>
      </c>
      <c r="B539" t="s">
        <v>675</v>
      </c>
      <c r="C539" t="s">
        <v>162</v>
      </c>
      <c r="D539" t="s">
        <v>403</v>
      </c>
      <c r="E539">
        <v>90</v>
      </c>
      <c r="F539">
        <v>38</v>
      </c>
    </row>
    <row r="540" spans="1:6" x14ac:dyDescent="0.2">
      <c r="A540" t="s">
        <v>356</v>
      </c>
      <c r="B540" t="s">
        <v>675</v>
      </c>
      <c r="C540" t="s">
        <v>163</v>
      </c>
      <c r="D540" t="s">
        <v>403</v>
      </c>
      <c r="E540">
        <v>390</v>
      </c>
      <c r="F540">
        <v>197</v>
      </c>
    </row>
    <row r="541" spans="1:6" x14ac:dyDescent="0.2">
      <c r="A541" t="s">
        <v>356</v>
      </c>
      <c r="B541" t="s">
        <v>675</v>
      </c>
      <c r="C541" t="s">
        <v>378</v>
      </c>
      <c r="D541" t="s">
        <v>403</v>
      </c>
      <c r="E541">
        <v>70</v>
      </c>
      <c r="F541">
        <v>55</v>
      </c>
    </row>
    <row r="542" spans="1:6" x14ac:dyDescent="0.2">
      <c r="A542" t="s">
        <v>356</v>
      </c>
      <c r="B542" t="s">
        <v>675</v>
      </c>
      <c r="C542" t="s">
        <v>164</v>
      </c>
      <c r="D542" t="s">
        <v>403</v>
      </c>
      <c r="E542">
        <v>639</v>
      </c>
      <c r="F542">
        <v>370</v>
      </c>
    </row>
    <row r="543" spans="1:6" x14ac:dyDescent="0.2">
      <c r="A543" t="s">
        <v>356</v>
      </c>
      <c r="B543" t="s">
        <v>675</v>
      </c>
      <c r="C543" t="s">
        <v>165</v>
      </c>
      <c r="D543" t="s">
        <v>403</v>
      </c>
      <c r="E543">
        <v>290</v>
      </c>
      <c r="F543">
        <v>169</v>
      </c>
    </row>
    <row r="544" spans="1:6" x14ac:dyDescent="0.2">
      <c r="A544" t="s">
        <v>356</v>
      </c>
      <c r="B544" t="s">
        <v>675</v>
      </c>
      <c r="C544" t="s">
        <v>166</v>
      </c>
      <c r="D544" t="s">
        <v>403</v>
      </c>
      <c r="E544">
        <v>47</v>
      </c>
      <c r="F544">
        <v>45</v>
      </c>
    </row>
    <row r="545" spans="1:6" x14ac:dyDescent="0.2">
      <c r="A545" t="s">
        <v>356</v>
      </c>
      <c r="B545" t="s">
        <v>675</v>
      </c>
      <c r="C545" t="s">
        <v>167</v>
      </c>
      <c r="D545" t="s">
        <v>403</v>
      </c>
      <c r="E545">
        <v>1222</v>
      </c>
      <c r="F545">
        <v>959</v>
      </c>
    </row>
    <row r="546" spans="1:6" x14ac:dyDescent="0.2">
      <c r="A546" t="s">
        <v>356</v>
      </c>
      <c r="B546" t="s">
        <v>676</v>
      </c>
      <c r="C546" t="s">
        <v>403</v>
      </c>
      <c r="D546" t="s">
        <v>403</v>
      </c>
      <c r="E546">
        <v>66638</v>
      </c>
      <c r="F546">
        <v>40332</v>
      </c>
    </row>
    <row r="547" spans="1:6" x14ac:dyDescent="0.2">
      <c r="A547" t="s">
        <v>356</v>
      </c>
      <c r="B547" t="s">
        <v>676</v>
      </c>
      <c r="C547" t="s">
        <v>671</v>
      </c>
      <c r="D547" t="s">
        <v>403</v>
      </c>
      <c r="E547">
        <v>161434</v>
      </c>
      <c r="F547">
        <v>111845</v>
      </c>
    </row>
    <row r="548" spans="1:6" x14ac:dyDescent="0.2">
      <c r="A548" t="s">
        <v>356</v>
      </c>
      <c r="B548" t="s">
        <v>676</v>
      </c>
      <c r="C548" t="s">
        <v>115</v>
      </c>
      <c r="D548" t="s">
        <v>403</v>
      </c>
      <c r="E548">
        <v>541</v>
      </c>
      <c r="F548">
        <v>472</v>
      </c>
    </row>
    <row r="549" spans="1:6" x14ac:dyDescent="0.2">
      <c r="A549" t="s">
        <v>356</v>
      </c>
      <c r="B549" t="s">
        <v>676</v>
      </c>
      <c r="C549" t="s">
        <v>116</v>
      </c>
      <c r="D549" t="s">
        <v>403</v>
      </c>
      <c r="E549">
        <v>456</v>
      </c>
      <c r="F549">
        <v>291</v>
      </c>
    </row>
    <row r="550" spans="1:6" x14ac:dyDescent="0.2">
      <c r="A550" t="s">
        <v>356</v>
      </c>
      <c r="B550" t="s">
        <v>676</v>
      </c>
      <c r="C550" t="s">
        <v>117</v>
      </c>
      <c r="D550" t="s">
        <v>403</v>
      </c>
      <c r="E550">
        <v>4006</v>
      </c>
      <c r="F550">
        <v>3653</v>
      </c>
    </row>
    <row r="551" spans="1:6" x14ac:dyDescent="0.2">
      <c r="A551" t="s">
        <v>356</v>
      </c>
      <c r="B551" t="s">
        <v>676</v>
      </c>
      <c r="C551" t="s">
        <v>118</v>
      </c>
      <c r="D551" t="s">
        <v>403</v>
      </c>
      <c r="E551">
        <v>303</v>
      </c>
      <c r="F551">
        <v>141</v>
      </c>
    </row>
    <row r="552" spans="1:6" x14ac:dyDescent="0.2">
      <c r="A552" t="s">
        <v>356</v>
      </c>
      <c r="B552" t="s">
        <v>676</v>
      </c>
      <c r="C552" t="s">
        <v>119</v>
      </c>
      <c r="D552" t="s">
        <v>403</v>
      </c>
      <c r="E552">
        <v>565</v>
      </c>
      <c r="F552">
        <v>434</v>
      </c>
    </row>
    <row r="553" spans="1:6" x14ac:dyDescent="0.2">
      <c r="A553" t="s">
        <v>356</v>
      </c>
      <c r="B553" t="s">
        <v>676</v>
      </c>
      <c r="C553" t="s">
        <v>120</v>
      </c>
      <c r="D553" t="s">
        <v>403</v>
      </c>
      <c r="E553">
        <v>1381</v>
      </c>
      <c r="F553">
        <v>1229</v>
      </c>
    </row>
    <row r="554" spans="1:6" x14ac:dyDescent="0.2">
      <c r="A554" t="s">
        <v>356</v>
      </c>
      <c r="B554" t="s">
        <v>676</v>
      </c>
      <c r="C554" t="s">
        <v>91</v>
      </c>
      <c r="D554" t="s">
        <v>403</v>
      </c>
      <c r="E554">
        <v>6860</v>
      </c>
      <c r="F554">
        <v>6258</v>
      </c>
    </row>
    <row r="555" spans="1:6" x14ac:dyDescent="0.2">
      <c r="A555" t="s">
        <v>356</v>
      </c>
      <c r="B555" t="s">
        <v>676</v>
      </c>
      <c r="C555" t="s">
        <v>121</v>
      </c>
      <c r="D555" t="s">
        <v>403</v>
      </c>
      <c r="E555">
        <v>1102</v>
      </c>
      <c r="F555">
        <v>623</v>
      </c>
    </row>
    <row r="556" spans="1:6" x14ac:dyDescent="0.2">
      <c r="A556" t="s">
        <v>356</v>
      </c>
      <c r="B556" t="s">
        <v>676</v>
      </c>
      <c r="C556" t="s">
        <v>122</v>
      </c>
      <c r="D556" t="s">
        <v>403</v>
      </c>
      <c r="E556">
        <v>1718</v>
      </c>
      <c r="F556">
        <v>1384</v>
      </c>
    </row>
    <row r="557" spans="1:6" x14ac:dyDescent="0.2">
      <c r="A557" t="s">
        <v>356</v>
      </c>
      <c r="B557" t="s">
        <v>676</v>
      </c>
      <c r="C557" t="s">
        <v>94</v>
      </c>
      <c r="D557" t="s">
        <v>403</v>
      </c>
      <c r="E557">
        <v>4555</v>
      </c>
      <c r="F557">
        <v>4054</v>
      </c>
    </row>
    <row r="558" spans="1:6" x14ac:dyDescent="0.2">
      <c r="A558" t="s">
        <v>356</v>
      </c>
      <c r="B558" t="s">
        <v>676</v>
      </c>
      <c r="C558" t="s">
        <v>123</v>
      </c>
      <c r="D558" t="s">
        <v>403</v>
      </c>
      <c r="E558">
        <v>1349</v>
      </c>
      <c r="F558">
        <v>954</v>
      </c>
    </row>
    <row r="559" spans="1:6" x14ac:dyDescent="0.2">
      <c r="A559" t="s">
        <v>356</v>
      </c>
      <c r="B559" t="s">
        <v>676</v>
      </c>
      <c r="C559" t="s">
        <v>124</v>
      </c>
      <c r="D559" t="s">
        <v>403</v>
      </c>
      <c r="E559">
        <v>2565</v>
      </c>
      <c r="F559">
        <v>1912</v>
      </c>
    </row>
    <row r="560" spans="1:6" x14ac:dyDescent="0.2">
      <c r="A560" t="s">
        <v>356</v>
      </c>
      <c r="B560" t="s">
        <v>676</v>
      </c>
      <c r="C560" t="s">
        <v>125</v>
      </c>
      <c r="D560" t="s">
        <v>403</v>
      </c>
      <c r="E560">
        <v>4912</v>
      </c>
      <c r="F560">
        <v>3282</v>
      </c>
    </row>
    <row r="561" spans="1:6" x14ac:dyDescent="0.2">
      <c r="A561" t="s">
        <v>356</v>
      </c>
      <c r="B561" t="s">
        <v>676</v>
      </c>
      <c r="C561" t="s">
        <v>126</v>
      </c>
      <c r="D561" t="s">
        <v>403</v>
      </c>
      <c r="E561">
        <v>4004</v>
      </c>
      <c r="F561">
        <v>3151</v>
      </c>
    </row>
    <row r="562" spans="1:6" x14ac:dyDescent="0.2">
      <c r="A562" t="s">
        <v>356</v>
      </c>
      <c r="B562" t="s">
        <v>676</v>
      </c>
      <c r="C562" t="s">
        <v>127</v>
      </c>
      <c r="D562" t="s">
        <v>403</v>
      </c>
      <c r="E562">
        <v>1687</v>
      </c>
      <c r="F562">
        <v>1202</v>
      </c>
    </row>
    <row r="563" spans="1:6" x14ac:dyDescent="0.2">
      <c r="A563" t="s">
        <v>356</v>
      </c>
      <c r="B563" t="s">
        <v>676</v>
      </c>
      <c r="C563" t="s">
        <v>85</v>
      </c>
      <c r="D563" t="s">
        <v>403</v>
      </c>
      <c r="E563">
        <v>1458</v>
      </c>
      <c r="F563">
        <v>1186</v>
      </c>
    </row>
    <row r="564" spans="1:6" x14ac:dyDescent="0.2">
      <c r="A564" t="s">
        <v>356</v>
      </c>
      <c r="B564" t="s">
        <v>676</v>
      </c>
      <c r="C564" t="s">
        <v>128</v>
      </c>
      <c r="D564" t="s">
        <v>403</v>
      </c>
      <c r="E564">
        <v>1953</v>
      </c>
      <c r="F564">
        <v>1483</v>
      </c>
    </row>
    <row r="565" spans="1:6" x14ac:dyDescent="0.2">
      <c r="A565" t="s">
        <v>356</v>
      </c>
      <c r="B565" t="s">
        <v>676</v>
      </c>
      <c r="C565" t="s">
        <v>129</v>
      </c>
      <c r="D565" t="s">
        <v>403</v>
      </c>
      <c r="E565">
        <v>2229</v>
      </c>
      <c r="F565">
        <v>1178</v>
      </c>
    </row>
    <row r="566" spans="1:6" x14ac:dyDescent="0.2">
      <c r="A566" t="s">
        <v>356</v>
      </c>
      <c r="B566" t="s">
        <v>676</v>
      </c>
      <c r="C566" t="s">
        <v>130</v>
      </c>
      <c r="D566" t="s">
        <v>403</v>
      </c>
      <c r="E566">
        <v>964</v>
      </c>
      <c r="F566">
        <v>782</v>
      </c>
    </row>
    <row r="567" spans="1:6" x14ac:dyDescent="0.2">
      <c r="A567" t="s">
        <v>356</v>
      </c>
      <c r="B567" t="s">
        <v>676</v>
      </c>
      <c r="C567" t="s">
        <v>131</v>
      </c>
      <c r="D567" t="s">
        <v>403</v>
      </c>
      <c r="E567">
        <v>2891</v>
      </c>
      <c r="F567">
        <v>2317</v>
      </c>
    </row>
    <row r="568" spans="1:6" x14ac:dyDescent="0.2">
      <c r="A568" t="s">
        <v>356</v>
      </c>
      <c r="B568" t="s">
        <v>676</v>
      </c>
      <c r="C568" t="s">
        <v>132</v>
      </c>
      <c r="D568" t="s">
        <v>403</v>
      </c>
      <c r="E568">
        <v>2827</v>
      </c>
      <c r="F568">
        <v>2176</v>
      </c>
    </row>
    <row r="569" spans="1:6" x14ac:dyDescent="0.2">
      <c r="A569" t="s">
        <v>356</v>
      </c>
      <c r="B569" t="s">
        <v>676</v>
      </c>
      <c r="C569" t="s">
        <v>133</v>
      </c>
      <c r="D569" t="s">
        <v>403</v>
      </c>
      <c r="E569">
        <v>2303</v>
      </c>
      <c r="F569">
        <v>1268</v>
      </c>
    </row>
    <row r="570" spans="1:6" x14ac:dyDescent="0.2">
      <c r="A570" t="s">
        <v>356</v>
      </c>
      <c r="B570" t="s">
        <v>676</v>
      </c>
      <c r="C570" t="s">
        <v>134</v>
      </c>
      <c r="D570" t="s">
        <v>403</v>
      </c>
      <c r="E570">
        <v>1786</v>
      </c>
      <c r="F570">
        <v>1287</v>
      </c>
    </row>
    <row r="571" spans="1:6" x14ac:dyDescent="0.2">
      <c r="A571" t="s">
        <v>356</v>
      </c>
      <c r="B571" t="s">
        <v>676</v>
      </c>
      <c r="C571" t="s">
        <v>135</v>
      </c>
      <c r="D571" t="s">
        <v>403</v>
      </c>
      <c r="E571">
        <v>815</v>
      </c>
      <c r="F571">
        <v>588</v>
      </c>
    </row>
    <row r="572" spans="1:6" x14ac:dyDescent="0.2">
      <c r="A572" t="s">
        <v>356</v>
      </c>
      <c r="B572" t="s">
        <v>676</v>
      </c>
      <c r="C572" t="s">
        <v>136</v>
      </c>
      <c r="D572" t="s">
        <v>403</v>
      </c>
      <c r="E572">
        <v>724</v>
      </c>
      <c r="F572">
        <v>401</v>
      </c>
    </row>
    <row r="573" spans="1:6" x14ac:dyDescent="0.2">
      <c r="A573" t="s">
        <v>356</v>
      </c>
      <c r="B573" t="s">
        <v>676</v>
      </c>
      <c r="C573" t="s">
        <v>137</v>
      </c>
      <c r="D573" t="s">
        <v>403</v>
      </c>
      <c r="E573">
        <v>1283</v>
      </c>
      <c r="F573">
        <v>994</v>
      </c>
    </row>
    <row r="574" spans="1:6" x14ac:dyDescent="0.2">
      <c r="A574" t="s">
        <v>356</v>
      </c>
      <c r="B574" t="s">
        <v>676</v>
      </c>
      <c r="C574" t="s">
        <v>138</v>
      </c>
      <c r="D574" t="s">
        <v>403</v>
      </c>
      <c r="E574">
        <v>217</v>
      </c>
      <c r="F574">
        <v>99</v>
      </c>
    </row>
    <row r="575" spans="1:6" x14ac:dyDescent="0.2">
      <c r="A575" t="s">
        <v>356</v>
      </c>
      <c r="B575" t="s">
        <v>676</v>
      </c>
      <c r="C575" t="s">
        <v>139</v>
      </c>
      <c r="D575" t="s">
        <v>403</v>
      </c>
      <c r="E575">
        <v>504</v>
      </c>
      <c r="F575">
        <v>298</v>
      </c>
    </row>
    <row r="576" spans="1:6" x14ac:dyDescent="0.2">
      <c r="A576" t="s">
        <v>356</v>
      </c>
      <c r="B576" t="s">
        <v>676</v>
      </c>
      <c r="C576" t="s">
        <v>140</v>
      </c>
      <c r="D576" t="s">
        <v>403</v>
      </c>
      <c r="E576">
        <v>1209</v>
      </c>
      <c r="F576">
        <v>649</v>
      </c>
    </row>
    <row r="577" spans="1:6" x14ac:dyDescent="0.2">
      <c r="A577" t="s">
        <v>356</v>
      </c>
      <c r="B577" t="s">
        <v>676</v>
      </c>
      <c r="C577" t="s">
        <v>141</v>
      </c>
      <c r="D577" t="s">
        <v>403</v>
      </c>
      <c r="E577">
        <v>710</v>
      </c>
      <c r="F577">
        <v>449</v>
      </c>
    </row>
    <row r="578" spans="1:6" x14ac:dyDescent="0.2">
      <c r="A578" t="s">
        <v>356</v>
      </c>
      <c r="B578" t="s">
        <v>676</v>
      </c>
      <c r="C578" t="s">
        <v>142</v>
      </c>
      <c r="D578" t="s">
        <v>403</v>
      </c>
      <c r="E578">
        <v>377</v>
      </c>
      <c r="F578">
        <v>303</v>
      </c>
    </row>
    <row r="579" spans="1:6" x14ac:dyDescent="0.2">
      <c r="A579" t="s">
        <v>356</v>
      </c>
      <c r="B579" t="s">
        <v>676</v>
      </c>
      <c r="C579" t="s">
        <v>143</v>
      </c>
      <c r="D579" t="s">
        <v>403</v>
      </c>
      <c r="E579">
        <v>374</v>
      </c>
      <c r="F579">
        <v>254</v>
      </c>
    </row>
    <row r="580" spans="1:6" x14ac:dyDescent="0.2">
      <c r="A580" t="s">
        <v>356</v>
      </c>
      <c r="B580" t="s">
        <v>676</v>
      </c>
      <c r="C580" t="s">
        <v>144</v>
      </c>
      <c r="D580" t="s">
        <v>403</v>
      </c>
      <c r="E580">
        <v>1936</v>
      </c>
      <c r="F580">
        <v>1481</v>
      </c>
    </row>
    <row r="581" spans="1:6" x14ac:dyDescent="0.2">
      <c r="A581" t="s">
        <v>356</v>
      </c>
      <c r="B581" t="s">
        <v>676</v>
      </c>
      <c r="C581" t="s">
        <v>145</v>
      </c>
      <c r="D581" t="s">
        <v>403</v>
      </c>
      <c r="E581">
        <v>3897</v>
      </c>
      <c r="F581">
        <v>3178</v>
      </c>
    </row>
    <row r="582" spans="1:6" x14ac:dyDescent="0.2">
      <c r="A582" t="s">
        <v>356</v>
      </c>
      <c r="B582" t="s">
        <v>676</v>
      </c>
      <c r="C582" t="s">
        <v>146</v>
      </c>
      <c r="D582" t="s">
        <v>403</v>
      </c>
      <c r="E582">
        <v>1231</v>
      </c>
      <c r="F582">
        <v>837</v>
      </c>
    </row>
    <row r="583" spans="1:6" x14ac:dyDescent="0.2">
      <c r="A583" t="s">
        <v>356</v>
      </c>
      <c r="B583" t="s">
        <v>676</v>
      </c>
      <c r="C583" t="s">
        <v>147</v>
      </c>
      <c r="D583" t="s">
        <v>403</v>
      </c>
      <c r="E583">
        <v>4063</v>
      </c>
      <c r="F583">
        <v>3476</v>
      </c>
    </row>
    <row r="584" spans="1:6" x14ac:dyDescent="0.2">
      <c r="A584" t="s">
        <v>356</v>
      </c>
      <c r="B584" t="s">
        <v>676</v>
      </c>
      <c r="C584" t="s">
        <v>148</v>
      </c>
      <c r="D584" t="s">
        <v>403</v>
      </c>
      <c r="E584">
        <v>137</v>
      </c>
      <c r="F584">
        <v>89</v>
      </c>
    </row>
    <row r="585" spans="1:6" x14ac:dyDescent="0.2">
      <c r="A585" t="s">
        <v>356</v>
      </c>
      <c r="B585" t="s">
        <v>676</v>
      </c>
      <c r="C585" t="s">
        <v>149</v>
      </c>
      <c r="D585" t="s">
        <v>403</v>
      </c>
      <c r="E585">
        <v>2176</v>
      </c>
      <c r="F585">
        <v>1874</v>
      </c>
    </row>
    <row r="586" spans="1:6" x14ac:dyDescent="0.2">
      <c r="A586" t="s">
        <v>356</v>
      </c>
      <c r="B586" t="s">
        <v>676</v>
      </c>
      <c r="C586" t="s">
        <v>150</v>
      </c>
      <c r="D586" t="s">
        <v>403</v>
      </c>
      <c r="E586">
        <v>8781</v>
      </c>
      <c r="F586">
        <v>5432</v>
      </c>
    </row>
    <row r="587" spans="1:6" x14ac:dyDescent="0.2">
      <c r="A587" t="s">
        <v>356</v>
      </c>
      <c r="B587" t="s">
        <v>676</v>
      </c>
      <c r="C587" t="s">
        <v>151</v>
      </c>
      <c r="D587" t="s">
        <v>403</v>
      </c>
      <c r="E587">
        <v>1921</v>
      </c>
      <c r="F587">
        <v>1315</v>
      </c>
    </row>
    <row r="588" spans="1:6" x14ac:dyDescent="0.2">
      <c r="A588" t="s">
        <v>356</v>
      </c>
      <c r="B588" t="s">
        <v>676</v>
      </c>
      <c r="C588" t="s">
        <v>152</v>
      </c>
      <c r="D588" t="s">
        <v>403</v>
      </c>
      <c r="E588">
        <v>1252</v>
      </c>
      <c r="F588">
        <v>763</v>
      </c>
    </row>
    <row r="589" spans="1:6" x14ac:dyDescent="0.2">
      <c r="A589" t="s">
        <v>356</v>
      </c>
      <c r="B589" t="s">
        <v>676</v>
      </c>
      <c r="C589" t="s">
        <v>153</v>
      </c>
      <c r="D589" t="s">
        <v>403</v>
      </c>
      <c r="E589">
        <v>1131</v>
      </c>
      <c r="F589">
        <v>984</v>
      </c>
    </row>
    <row r="590" spans="1:6" x14ac:dyDescent="0.2">
      <c r="A590" t="s">
        <v>356</v>
      </c>
      <c r="B590" t="s">
        <v>676</v>
      </c>
      <c r="C590" t="s">
        <v>154</v>
      </c>
      <c r="D590" t="s">
        <v>403</v>
      </c>
      <c r="E590">
        <v>916</v>
      </c>
      <c r="F590">
        <v>688</v>
      </c>
    </row>
    <row r="591" spans="1:6" x14ac:dyDescent="0.2">
      <c r="A591" t="s">
        <v>356</v>
      </c>
      <c r="B591" t="s">
        <v>676</v>
      </c>
      <c r="C591" t="s">
        <v>155</v>
      </c>
      <c r="D591" t="s">
        <v>403</v>
      </c>
      <c r="E591">
        <v>283</v>
      </c>
      <c r="F591">
        <v>174</v>
      </c>
    </row>
    <row r="592" spans="1:6" x14ac:dyDescent="0.2">
      <c r="A592" t="s">
        <v>356</v>
      </c>
      <c r="B592" t="s">
        <v>676</v>
      </c>
      <c r="C592" t="s">
        <v>156</v>
      </c>
      <c r="D592" t="s">
        <v>403</v>
      </c>
      <c r="E592">
        <v>3458</v>
      </c>
      <c r="F592">
        <v>2878</v>
      </c>
    </row>
    <row r="593" spans="1:6" x14ac:dyDescent="0.2">
      <c r="A593" t="s">
        <v>356</v>
      </c>
      <c r="B593" t="s">
        <v>676</v>
      </c>
      <c r="C593" t="s">
        <v>377</v>
      </c>
      <c r="D593" t="s">
        <v>403</v>
      </c>
      <c r="E593">
        <v>894</v>
      </c>
      <c r="F593">
        <v>885</v>
      </c>
    </row>
    <row r="594" spans="1:6" x14ac:dyDescent="0.2">
      <c r="A594" t="s">
        <v>356</v>
      </c>
      <c r="B594" t="s">
        <v>676</v>
      </c>
      <c r="C594" t="s">
        <v>157</v>
      </c>
      <c r="D594" t="s">
        <v>403</v>
      </c>
      <c r="E594">
        <v>104</v>
      </c>
      <c r="F594">
        <v>84</v>
      </c>
    </row>
    <row r="595" spans="1:6" x14ac:dyDescent="0.2">
      <c r="A595" t="s">
        <v>356</v>
      </c>
      <c r="B595" t="s">
        <v>676</v>
      </c>
      <c r="C595" t="s">
        <v>158</v>
      </c>
      <c r="D595" t="s">
        <v>403</v>
      </c>
      <c r="E595">
        <v>2317</v>
      </c>
      <c r="F595">
        <v>1625</v>
      </c>
    </row>
    <row r="596" spans="1:6" x14ac:dyDescent="0.2">
      <c r="A596" t="s">
        <v>356</v>
      </c>
      <c r="B596" t="s">
        <v>676</v>
      </c>
      <c r="C596" t="s">
        <v>159</v>
      </c>
      <c r="D596" t="s">
        <v>403</v>
      </c>
      <c r="E596">
        <v>257</v>
      </c>
      <c r="F596">
        <v>159</v>
      </c>
    </row>
    <row r="597" spans="1:6" x14ac:dyDescent="0.2">
      <c r="A597" t="s">
        <v>356</v>
      </c>
      <c r="B597" t="s">
        <v>676</v>
      </c>
      <c r="C597" t="s">
        <v>83</v>
      </c>
      <c r="D597" t="s">
        <v>403</v>
      </c>
      <c r="E597">
        <v>201</v>
      </c>
      <c r="F597">
        <v>167</v>
      </c>
    </row>
    <row r="598" spans="1:6" x14ac:dyDescent="0.2">
      <c r="A598" t="s">
        <v>356</v>
      </c>
      <c r="B598" t="s">
        <v>676</v>
      </c>
      <c r="C598" t="s">
        <v>161</v>
      </c>
      <c r="D598" t="s">
        <v>403</v>
      </c>
      <c r="E598">
        <v>180</v>
      </c>
      <c r="F598">
        <v>126</v>
      </c>
    </row>
    <row r="599" spans="1:6" x14ac:dyDescent="0.2">
      <c r="A599" t="s">
        <v>356</v>
      </c>
      <c r="B599" t="s">
        <v>676</v>
      </c>
      <c r="C599" t="s">
        <v>162</v>
      </c>
      <c r="D599" t="s">
        <v>403</v>
      </c>
      <c r="E599">
        <v>86</v>
      </c>
      <c r="F599">
        <v>47</v>
      </c>
    </row>
    <row r="600" spans="1:6" x14ac:dyDescent="0.2">
      <c r="A600" t="s">
        <v>356</v>
      </c>
      <c r="B600" t="s">
        <v>676</v>
      </c>
      <c r="C600" t="s">
        <v>163</v>
      </c>
      <c r="D600" t="s">
        <v>403</v>
      </c>
      <c r="E600">
        <v>52</v>
      </c>
      <c r="F600">
        <v>23</v>
      </c>
    </row>
    <row r="601" spans="1:6" x14ac:dyDescent="0.2">
      <c r="A601" t="s">
        <v>356</v>
      </c>
      <c r="B601" t="s">
        <v>676</v>
      </c>
      <c r="C601" t="s">
        <v>378</v>
      </c>
      <c r="D601" t="s">
        <v>403</v>
      </c>
      <c r="E601">
        <v>113</v>
      </c>
      <c r="F601">
        <v>62</v>
      </c>
    </row>
    <row r="602" spans="1:6" x14ac:dyDescent="0.2">
      <c r="A602" t="s">
        <v>356</v>
      </c>
      <c r="B602" t="s">
        <v>676</v>
      </c>
      <c r="C602" t="s">
        <v>164</v>
      </c>
      <c r="D602" t="s">
        <v>403</v>
      </c>
      <c r="E602">
        <v>234</v>
      </c>
      <c r="F602">
        <v>110</v>
      </c>
    </row>
    <row r="603" spans="1:6" x14ac:dyDescent="0.2">
      <c r="A603" t="s">
        <v>356</v>
      </c>
      <c r="B603" t="s">
        <v>676</v>
      </c>
      <c r="C603" t="s">
        <v>165</v>
      </c>
      <c r="D603" t="s">
        <v>403</v>
      </c>
      <c r="E603">
        <v>154</v>
      </c>
      <c r="F603">
        <v>112</v>
      </c>
    </row>
    <row r="604" spans="1:6" x14ac:dyDescent="0.2">
      <c r="A604" t="s">
        <v>356</v>
      </c>
      <c r="B604" t="s">
        <v>676</v>
      </c>
      <c r="C604" t="s">
        <v>166</v>
      </c>
      <c r="D604" t="s">
        <v>403</v>
      </c>
      <c r="E604">
        <v>233</v>
      </c>
      <c r="F604">
        <v>57</v>
      </c>
    </row>
    <row r="605" spans="1:6" x14ac:dyDescent="0.2">
      <c r="A605" t="s">
        <v>356</v>
      </c>
      <c r="B605" t="s">
        <v>676</v>
      </c>
      <c r="C605" t="s">
        <v>167</v>
      </c>
      <c r="D605" t="s">
        <v>403</v>
      </c>
      <c r="E605">
        <v>161</v>
      </c>
      <c r="F605">
        <v>135</v>
      </c>
    </row>
    <row r="606" spans="1:6" x14ac:dyDescent="0.2">
      <c r="A606" t="s">
        <v>356</v>
      </c>
      <c r="B606" t="s">
        <v>677</v>
      </c>
      <c r="C606" t="s">
        <v>671</v>
      </c>
      <c r="D606" t="s">
        <v>403</v>
      </c>
      <c r="E606">
        <v>16862</v>
      </c>
      <c r="F606">
        <v>2811</v>
      </c>
    </row>
    <row r="607" spans="1:6" x14ac:dyDescent="0.2">
      <c r="A607" t="s">
        <v>356</v>
      </c>
      <c r="B607" t="s">
        <v>677</v>
      </c>
      <c r="C607" t="s">
        <v>91</v>
      </c>
      <c r="D607" t="s">
        <v>403</v>
      </c>
      <c r="E607">
        <v>11155</v>
      </c>
      <c r="F607">
        <v>1743</v>
      </c>
    </row>
    <row r="608" spans="1:6" x14ac:dyDescent="0.2">
      <c r="A608" t="s">
        <v>356</v>
      </c>
      <c r="B608" t="s">
        <v>677</v>
      </c>
      <c r="C608" t="s">
        <v>94</v>
      </c>
      <c r="D608" t="s">
        <v>403</v>
      </c>
      <c r="E608">
        <v>6</v>
      </c>
      <c r="F608">
        <v>6</v>
      </c>
    </row>
    <row r="609" spans="1:6" x14ac:dyDescent="0.2">
      <c r="A609" t="s">
        <v>356</v>
      </c>
      <c r="B609" t="s">
        <v>677</v>
      </c>
      <c r="C609" t="s">
        <v>124</v>
      </c>
      <c r="D609" t="s">
        <v>403</v>
      </c>
      <c r="E609">
        <v>77</v>
      </c>
      <c r="F609">
        <v>74</v>
      </c>
    </row>
    <row r="610" spans="1:6" x14ac:dyDescent="0.2">
      <c r="A610" t="s">
        <v>356</v>
      </c>
      <c r="B610" t="s">
        <v>677</v>
      </c>
      <c r="C610" t="s">
        <v>125</v>
      </c>
      <c r="D610" t="s">
        <v>403</v>
      </c>
      <c r="E610">
        <v>6</v>
      </c>
      <c r="F610">
        <v>5</v>
      </c>
    </row>
    <row r="611" spans="1:6" x14ac:dyDescent="0.2">
      <c r="A611" t="s">
        <v>356</v>
      </c>
      <c r="B611" t="s">
        <v>677</v>
      </c>
      <c r="C611" t="s">
        <v>85</v>
      </c>
      <c r="D611" t="s">
        <v>403</v>
      </c>
      <c r="E611">
        <v>1</v>
      </c>
    </row>
    <row r="612" spans="1:6" x14ac:dyDescent="0.2">
      <c r="A612" t="s">
        <v>356</v>
      </c>
      <c r="B612" t="s">
        <v>677</v>
      </c>
      <c r="C612" t="s">
        <v>128</v>
      </c>
      <c r="D612" t="s">
        <v>403</v>
      </c>
      <c r="E612">
        <v>2</v>
      </c>
      <c r="F612">
        <v>2</v>
      </c>
    </row>
    <row r="613" spans="1:6" x14ac:dyDescent="0.2">
      <c r="A613" t="s">
        <v>356</v>
      </c>
      <c r="B613" t="s">
        <v>677</v>
      </c>
      <c r="C613" t="s">
        <v>130</v>
      </c>
      <c r="D613" t="s">
        <v>403</v>
      </c>
      <c r="E613">
        <v>45</v>
      </c>
      <c r="F613">
        <v>45</v>
      </c>
    </row>
    <row r="614" spans="1:6" x14ac:dyDescent="0.2">
      <c r="A614" t="s">
        <v>356</v>
      </c>
      <c r="B614" t="s">
        <v>677</v>
      </c>
      <c r="C614" t="s">
        <v>131</v>
      </c>
      <c r="D614" t="s">
        <v>403</v>
      </c>
      <c r="E614">
        <v>1</v>
      </c>
      <c r="F614">
        <v>1</v>
      </c>
    </row>
    <row r="615" spans="1:6" x14ac:dyDescent="0.2">
      <c r="A615" t="s">
        <v>356</v>
      </c>
      <c r="B615" t="s">
        <v>677</v>
      </c>
      <c r="C615" t="s">
        <v>132</v>
      </c>
      <c r="D615" t="s">
        <v>403</v>
      </c>
      <c r="E615">
        <v>1</v>
      </c>
      <c r="F615">
        <v>1</v>
      </c>
    </row>
    <row r="616" spans="1:6" x14ac:dyDescent="0.2">
      <c r="A616" t="s">
        <v>356</v>
      </c>
      <c r="B616" t="s">
        <v>677</v>
      </c>
      <c r="C616" t="s">
        <v>133</v>
      </c>
      <c r="D616" t="s">
        <v>403</v>
      </c>
      <c r="E616">
        <v>90</v>
      </c>
      <c r="F616">
        <v>86</v>
      </c>
    </row>
    <row r="617" spans="1:6" x14ac:dyDescent="0.2">
      <c r="A617" t="s">
        <v>356</v>
      </c>
      <c r="B617" t="s">
        <v>677</v>
      </c>
      <c r="C617" t="s">
        <v>135</v>
      </c>
      <c r="D617" t="s">
        <v>403</v>
      </c>
      <c r="E617">
        <v>1</v>
      </c>
      <c r="F617">
        <v>1</v>
      </c>
    </row>
    <row r="618" spans="1:6" x14ac:dyDescent="0.2">
      <c r="A618" t="s">
        <v>356</v>
      </c>
      <c r="B618" t="s">
        <v>677</v>
      </c>
      <c r="C618" t="s">
        <v>136</v>
      </c>
      <c r="D618" t="s">
        <v>403</v>
      </c>
      <c r="E618">
        <v>5095</v>
      </c>
      <c r="F618">
        <v>658</v>
      </c>
    </row>
    <row r="619" spans="1:6" x14ac:dyDescent="0.2">
      <c r="A619" t="s">
        <v>356</v>
      </c>
      <c r="B619" t="s">
        <v>677</v>
      </c>
      <c r="C619" t="s">
        <v>137</v>
      </c>
      <c r="D619" t="s">
        <v>403</v>
      </c>
      <c r="E619">
        <v>2</v>
      </c>
    </row>
    <row r="620" spans="1:6" x14ac:dyDescent="0.2">
      <c r="A620" t="s">
        <v>356</v>
      </c>
      <c r="B620" t="s">
        <v>677</v>
      </c>
      <c r="C620" t="s">
        <v>139</v>
      </c>
      <c r="D620" t="s">
        <v>403</v>
      </c>
      <c r="E620">
        <v>1</v>
      </c>
      <c r="F620">
        <v>1</v>
      </c>
    </row>
    <row r="621" spans="1:6" x14ac:dyDescent="0.2">
      <c r="A621" t="s">
        <v>356</v>
      </c>
      <c r="B621" t="s">
        <v>677</v>
      </c>
      <c r="C621" t="s">
        <v>140</v>
      </c>
      <c r="D621" t="s">
        <v>403</v>
      </c>
      <c r="E621">
        <v>51</v>
      </c>
      <c r="F621">
        <v>22</v>
      </c>
    </row>
    <row r="622" spans="1:6" x14ac:dyDescent="0.2">
      <c r="A622" t="s">
        <v>356</v>
      </c>
      <c r="B622" t="s">
        <v>677</v>
      </c>
      <c r="C622" t="s">
        <v>145</v>
      </c>
      <c r="D622" t="s">
        <v>403</v>
      </c>
      <c r="E622">
        <v>4</v>
      </c>
      <c r="F622">
        <v>4</v>
      </c>
    </row>
    <row r="623" spans="1:6" x14ac:dyDescent="0.2">
      <c r="A623" t="s">
        <v>356</v>
      </c>
      <c r="B623" t="s">
        <v>677</v>
      </c>
      <c r="C623" t="s">
        <v>147</v>
      </c>
      <c r="D623" t="s">
        <v>403</v>
      </c>
      <c r="E623">
        <v>5</v>
      </c>
      <c r="F623">
        <v>4</v>
      </c>
    </row>
    <row r="624" spans="1:6" x14ac:dyDescent="0.2">
      <c r="A624" t="s">
        <v>356</v>
      </c>
      <c r="B624" t="s">
        <v>677</v>
      </c>
      <c r="C624" t="s">
        <v>150</v>
      </c>
      <c r="D624" t="s">
        <v>403</v>
      </c>
      <c r="E624">
        <v>1</v>
      </c>
      <c r="F624">
        <v>1</v>
      </c>
    </row>
    <row r="625" spans="1:6" x14ac:dyDescent="0.2">
      <c r="A625" t="s">
        <v>356</v>
      </c>
      <c r="B625" t="s">
        <v>677</v>
      </c>
      <c r="C625" t="s">
        <v>155</v>
      </c>
      <c r="D625" t="s">
        <v>403</v>
      </c>
      <c r="E625">
        <v>310</v>
      </c>
      <c r="F625">
        <v>152</v>
      </c>
    </row>
    <row r="626" spans="1:6" x14ac:dyDescent="0.2">
      <c r="A626" t="s">
        <v>356</v>
      </c>
      <c r="B626" t="s">
        <v>677</v>
      </c>
      <c r="C626" t="s">
        <v>156</v>
      </c>
      <c r="D626" t="s">
        <v>403</v>
      </c>
      <c r="E626">
        <v>1</v>
      </c>
      <c r="F626">
        <v>1</v>
      </c>
    </row>
    <row r="627" spans="1:6" x14ac:dyDescent="0.2">
      <c r="A627" t="s">
        <v>356</v>
      </c>
      <c r="B627" t="s">
        <v>677</v>
      </c>
      <c r="C627" t="s">
        <v>159</v>
      </c>
      <c r="D627" t="s">
        <v>403</v>
      </c>
      <c r="E627">
        <v>1</v>
      </c>
      <c r="F627">
        <v>1</v>
      </c>
    </row>
    <row r="628" spans="1:6" x14ac:dyDescent="0.2">
      <c r="A628" t="s">
        <v>356</v>
      </c>
      <c r="B628" t="s">
        <v>677</v>
      </c>
      <c r="C628" t="s">
        <v>83</v>
      </c>
      <c r="D628" t="s">
        <v>403</v>
      </c>
      <c r="E628">
        <v>4</v>
      </c>
      <c r="F628">
        <v>1</v>
      </c>
    </row>
    <row r="629" spans="1:6" x14ac:dyDescent="0.2">
      <c r="A629" t="s">
        <v>356</v>
      </c>
      <c r="B629" t="s">
        <v>677</v>
      </c>
      <c r="C629" t="s">
        <v>378</v>
      </c>
      <c r="D629" t="s">
        <v>403</v>
      </c>
      <c r="E629">
        <v>2</v>
      </c>
      <c r="F629">
        <v>2</v>
      </c>
    </row>
    <row r="630" spans="1:6" x14ac:dyDescent="0.2">
      <c r="A630" t="s">
        <v>356</v>
      </c>
      <c r="B630" t="s">
        <v>678</v>
      </c>
      <c r="C630" t="s">
        <v>671</v>
      </c>
      <c r="D630" t="s">
        <v>403</v>
      </c>
      <c r="E630">
        <v>4604</v>
      </c>
      <c r="F630">
        <v>4210</v>
      </c>
    </row>
    <row r="631" spans="1:6" x14ac:dyDescent="0.2">
      <c r="A631" t="s">
        <v>356</v>
      </c>
      <c r="B631" t="s">
        <v>678</v>
      </c>
      <c r="C631" t="s">
        <v>115</v>
      </c>
      <c r="D631" t="s">
        <v>403</v>
      </c>
      <c r="E631">
        <v>4</v>
      </c>
      <c r="F631">
        <v>4</v>
      </c>
    </row>
    <row r="632" spans="1:6" x14ac:dyDescent="0.2">
      <c r="A632" t="s">
        <v>356</v>
      </c>
      <c r="B632" t="s">
        <v>678</v>
      </c>
      <c r="C632" t="s">
        <v>117</v>
      </c>
      <c r="D632" t="s">
        <v>403</v>
      </c>
      <c r="E632">
        <v>1</v>
      </c>
      <c r="F632">
        <v>1</v>
      </c>
    </row>
    <row r="633" spans="1:6" x14ac:dyDescent="0.2">
      <c r="A633" t="s">
        <v>356</v>
      </c>
      <c r="B633" t="s">
        <v>678</v>
      </c>
      <c r="C633" t="s">
        <v>118</v>
      </c>
      <c r="D633" t="s">
        <v>403</v>
      </c>
      <c r="E633">
        <v>1</v>
      </c>
      <c r="F633">
        <v>1</v>
      </c>
    </row>
    <row r="634" spans="1:6" x14ac:dyDescent="0.2">
      <c r="A634" t="s">
        <v>356</v>
      </c>
      <c r="B634" t="s">
        <v>678</v>
      </c>
      <c r="C634" t="s">
        <v>119</v>
      </c>
      <c r="D634" t="s">
        <v>403</v>
      </c>
      <c r="E634">
        <v>5</v>
      </c>
      <c r="F634">
        <v>5</v>
      </c>
    </row>
    <row r="635" spans="1:6" x14ac:dyDescent="0.2">
      <c r="A635" t="s">
        <v>356</v>
      </c>
      <c r="B635" t="s">
        <v>678</v>
      </c>
      <c r="C635" t="s">
        <v>120</v>
      </c>
      <c r="D635" t="s">
        <v>403</v>
      </c>
      <c r="E635">
        <v>2</v>
      </c>
      <c r="F635">
        <v>2</v>
      </c>
    </row>
    <row r="636" spans="1:6" x14ac:dyDescent="0.2">
      <c r="A636" t="s">
        <v>356</v>
      </c>
      <c r="B636" t="s">
        <v>678</v>
      </c>
      <c r="C636" t="s">
        <v>121</v>
      </c>
      <c r="D636" t="s">
        <v>403</v>
      </c>
      <c r="E636">
        <v>1</v>
      </c>
      <c r="F636">
        <v>1</v>
      </c>
    </row>
    <row r="637" spans="1:6" x14ac:dyDescent="0.2">
      <c r="A637" t="s">
        <v>356</v>
      </c>
      <c r="B637" t="s">
        <v>678</v>
      </c>
      <c r="C637" t="s">
        <v>122</v>
      </c>
      <c r="D637" t="s">
        <v>403</v>
      </c>
      <c r="E637">
        <v>11</v>
      </c>
      <c r="F637">
        <v>6</v>
      </c>
    </row>
    <row r="638" spans="1:6" x14ac:dyDescent="0.2">
      <c r="A638" t="s">
        <v>356</v>
      </c>
      <c r="B638" t="s">
        <v>678</v>
      </c>
      <c r="C638" t="s">
        <v>94</v>
      </c>
      <c r="D638" t="s">
        <v>403</v>
      </c>
      <c r="E638">
        <v>11</v>
      </c>
      <c r="F638">
        <v>10</v>
      </c>
    </row>
    <row r="639" spans="1:6" x14ac:dyDescent="0.2">
      <c r="A639" t="s">
        <v>356</v>
      </c>
      <c r="B639" t="s">
        <v>678</v>
      </c>
      <c r="C639" t="s">
        <v>123</v>
      </c>
      <c r="D639" t="s">
        <v>403</v>
      </c>
      <c r="E639">
        <v>3</v>
      </c>
      <c r="F639">
        <v>3</v>
      </c>
    </row>
    <row r="640" spans="1:6" x14ac:dyDescent="0.2">
      <c r="A640" t="s">
        <v>356</v>
      </c>
      <c r="B640" t="s">
        <v>678</v>
      </c>
      <c r="C640" t="s">
        <v>124</v>
      </c>
      <c r="D640" t="s">
        <v>403</v>
      </c>
      <c r="E640">
        <v>38</v>
      </c>
      <c r="F640">
        <v>21</v>
      </c>
    </row>
    <row r="641" spans="1:6" x14ac:dyDescent="0.2">
      <c r="A641" t="s">
        <v>356</v>
      </c>
      <c r="B641" t="s">
        <v>678</v>
      </c>
      <c r="C641" t="s">
        <v>125</v>
      </c>
      <c r="D641" t="s">
        <v>403</v>
      </c>
      <c r="E641">
        <v>287</v>
      </c>
      <c r="F641">
        <v>259</v>
      </c>
    </row>
    <row r="642" spans="1:6" x14ac:dyDescent="0.2">
      <c r="A642" t="s">
        <v>356</v>
      </c>
      <c r="B642" t="s">
        <v>678</v>
      </c>
      <c r="C642" t="s">
        <v>126</v>
      </c>
      <c r="D642" t="s">
        <v>403</v>
      </c>
      <c r="E642">
        <v>12</v>
      </c>
      <c r="F642">
        <v>9</v>
      </c>
    </row>
    <row r="643" spans="1:6" x14ac:dyDescent="0.2">
      <c r="A643" t="s">
        <v>356</v>
      </c>
      <c r="B643" t="s">
        <v>678</v>
      </c>
      <c r="C643" t="s">
        <v>127</v>
      </c>
      <c r="D643" t="s">
        <v>403</v>
      </c>
      <c r="E643">
        <v>63</v>
      </c>
      <c r="F643">
        <v>56</v>
      </c>
    </row>
    <row r="644" spans="1:6" x14ac:dyDescent="0.2">
      <c r="A644" t="s">
        <v>356</v>
      </c>
      <c r="B644" t="s">
        <v>678</v>
      </c>
      <c r="C644" t="s">
        <v>85</v>
      </c>
      <c r="D644" t="s">
        <v>403</v>
      </c>
      <c r="E644">
        <v>290</v>
      </c>
      <c r="F644">
        <v>270</v>
      </c>
    </row>
    <row r="645" spans="1:6" x14ac:dyDescent="0.2">
      <c r="A645" t="s">
        <v>356</v>
      </c>
      <c r="B645" t="s">
        <v>678</v>
      </c>
      <c r="C645" t="s">
        <v>128</v>
      </c>
      <c r="D645" t="s">
        <v>403</v>
      </c>
      <c r="E645">
        <v>277</v>
      </c>
      <c r="F645">
        <v>267</v>
      </c>
    </row>
    <row r="646" spans="1:6" x14ac:dyDescent="0.2">
      <c r="A646" t="s">
        <v>356</v>
      </c>
      <c r="B646" t="s">
        <v>678</v>
      </c>
      <c r="C646" t="s">
        <v>129</v>
      </c>
      <c r="D646" t="s">
        <v>403</v>
      </c>
      <c r="E646">
        <v>437</v>
      </c>
      <c r="F646">
        <v>397</v>
      </c>
    </row>
    <row r="647" spans="1:6" x14ac:dyDescent="0.2">
      <c r="A647" t="s">
        <v>356</v>
      </c>
      <c r="B647" t="s">
        <v>678</v>
      </c>
      <c r="C647" t="s">
        <v>130</v>
      </c>
      <c r="D647" t="s">
        <v>403</v>
      </c>
      <c r="E647">
        <v>297</v>
      </c>
      <c r="F647">
        <v>259</v>
      </c>
    </row>
    <row r="648" spans="1:6" x14ac:dyDescent="0.2">
      <c r="A648" t="s">
        <v>356</v>
      </c>
      <c r="B648" t="s">
        <v>678</v>
      </c>
      <c r="C648" t="s">
        <v>131</v>
      </c>
      <c r="D648" t="s">
        <v>403</v>
      </c>
      <c r="E648">
        <v>328</v>
      </c>
      <c r="F648">
        <v>308</v>
      </c>
    </row>
    <row r="649" spans="1:6" x14ac:dyDescent="0.2">
      <c r="A649" t="s">
        <v>356</v>
      </c>
      <c r="B649" t="s">
        <v>678</v>
      </c>
      <c r="C649" t="s">
        <v>132</v>
      </c>
      <c r="D649" t="s">
        <v>403</v>
      </c>
      <c r="E649">
        <v>240</v>
      </c>
      <c r="F649">
        <v>225</v>
      </c>
    </row>
    <row r="650" spans="1:6" x14ac:dyDescent="0.2">
      <c r="A650" t="s">
        <v>356</v>
      </c>
      <c r="B650" t="s">
        <v>678</v>
      </c>
      <c r="C650" t="s">
        <v>133</v>
      </c>
      <c r="D650" t="s">
        <v>403</v>
      </c>
      <c r="E650">
        <v>339</v>
      </c>
      <c r="F650">
        <v>313</v>
      </c>
    </row>
    <row r="651" spans="1:6" x14ac:dyDescent="0.2">
      <c r="A651" t="s">
        <v>356</v>
      </c>
      <c r="B651" t="s">
        <v>678</v>
      </c>
      <c r="C651" t="s">
        <v>134</v>
      </c>
      <c r="D651" t="s">
        <v>403</v>
      </c>
      <c r="E651">
        <v>214</v>
      </c>
      <c r="F651">
        <v>214</v>
      </c>
    </row>
    <row r="652" spans="1:6" x14ac:dyDescent="0.2">
      <c r="A652" t="s">
        <v>356</v>
      </c>
      <c r="B652" t="s">
        <v>678</v>
      </c>
      <c r="C652" t="s">
        <v>135</v>
      </c>
      <c r="D652" t="s">
        <v>403</v>
      </c>
      <c r="E652">
        <v>185</v>
      </c>
      <c r="F652">
        <v>169</v>
      </c>
    </row>
    <row r="653" spans="1:6" x14ac:dyDescent="0.2">
      <c r="A653" t="s">
        <v>356</v>
      </c>
      <c r="B653" t="s">
        <v>678</v>
      </c>
      <c r="C653" t="s">
        <v>137</v>
      </c>
      <c r="D653" t="s">
        <v>403</v>
      </c>
      <c r="E653">
        <v>51</v>
      </c>
      <c r="F653">
        <v>43</v>
      </c>
    </row>
    <row r="654" spans="1:6" x14ac:dyDescent="0.2">
      <c r="A654" t="s">
        <v>356</v>
      </c>
      <c r="B654" t="s">
        <v>678</v>
      </c>
      <c r="C654" t="s">
        <v>138</v>
      </c>
      <c r="D654" t="s">
        <v>403</v>
      </c>
      <c r="E654">
        <v>12</v>
      </c>
      <c r="F654">
        <v>10</v>
      </c>
    </row>
    <row r="655" spans="1:6" x14ac:dyDescent="0.2">
      <c r="A655" t="s">
        <v>356</v>
      </c>
      <c r="B655" t="s">
        <v>678</v>
      </c>
      <c r="C655" t="s">
        <v>139</v>
      </c>
      <c r="D655" t="s">
        <v>403</v>
      </c>
      <c r="E655">
        <v>12</v>
      </c>
      <c r="F655">
        <v>10</v>
      </c>
    </row>
    <row r="656" spans="1:6" x14ac:dyDescent="0.2">
      <c r="A656" t="s">
        <v>356</v>
      </c>
      <c r="B656" t="s">
        <v>678</v>
      </c>
      <c r="C656" t="s">
        <v>141</v>
      </c>
      <c r="D656" t="s">
        <v>403</v>
      </c>
      <c r="E656">
        <v>57</v>
      </c>
      <c r="F656">
        <v>53</v>
      </c>
    </row>
    <row r="657" spans="1:6" x14ac:dyDescent="0.2">
      <c r="A657" t="s">
        <v>356</v>
      </c>
      <c r="B657" t="s">
        <v>678</v>
      </c>
      <c r="C657" t="s">
        <v>142</v>
      </c>
      <c r="D657" t="s">
        <v>403</v>
      </c>
      <c r="E657">
        <v>10</v>
      </c>
      <c r="F657">
        <v>7</v>
      </c>
    </row>
    <row r="658" spans="1:6" x14ac:dyDescent="0.2">
      <c r="A658" t="s">
        <v>356</v>
      </c>
      <c r="B658" t="s">
        <v>678</v>
      </c>
      <c r="C658" t="s">
        <v>143</v>
      </c>
      <c r="D658" t="s">
        <v>403</v>
      </c>
      <c r="E658">
        <v>1</v>
      </c>
      <c r="F658">
        <v>1</v>
      </c>
    </row>
    <row r="659" spans="1:6" x14ac:dyDescent="0.2">
      <c r="A659" t="s">
        <v>356</v>
      </c>
      <c r="B659" t="s">
        <v>678</v>
      </c>
      <c r="C659" t="s">
        <v>144</v>
      </c>
      <c r="D659" t="s">
        <v>403</v>
      </c>
      <c r="E659">
        <v>53</v>
      </c>
      <c r="F659">
        <v>48</v>
      </c>
    </row>
    <row r="660" spans="1:6" x14ac:dyDescent="0.2">
      <c r="A660" t="s">
        <v>356</v>
      </c>
      <c r="B660" t="s">
        <v>678</v>
      </c>
      <c r="C660" t="s">
        <v>145</v>
      </c>
      <c r="D660" t="s">
        <v>403</v>
      </c>
      <c r="E660">
        <v>44</v>
      </c>
      <c r="F660">
        <v>37</v>
      </c>
    </row>
    <row r="661" spans="1:6" x14ac:dyDescent="0.2">
      <c r="A661" t="s">
        <v>356</v>
      </c>
      <c r="B661" t="s">
        <v>678</v>
      </c>
      <c r="C661" t="s">
        <v>146</v>
      </c>
      <c r="D661" t="s">
        <v>403</v>
      </c>
      <c r="E661">
        <v>84</v>
      </c>
      <c r="F661">
        <v>76</v>
      </c>
    </row>
    <row r="662" spans="1:6" x14ac:dyDescent="0.2">
      <c r="A662" t="s">
        <v>356</v>
      </c>
      <c r="B662" t="s">
        <v>678</v>
      </c>
      <c r="C662" t="s">
        <v>147</v>
      </c>
      <c r="D662" t="s">
        <v>403</v>
      </c>
      <c r="E662">
        <v>151</v>
      </c>
      <c r="F662">
        <v>146</v>
      </c>
    </row>
    <row r="663" spans="1:6" x14ac:dyDescent="0.2">
      <c r="A663" t="s">
        <v>356</v>
      </c>
      <c r="B663" t="s">
        <v>678</v>
      </c>
      <c r="C663" t="s">
        <v>148</v>
      </c>
      <c r="D663" t="s">
        <v>403</v>
      </c>
      <c r="E663">
        <v>7</v>
      </c>
      <c r="F663">
        <v>7</v>
      </c>
    </row>
    <row r="664" spans="1:6" x14ac:dyDescent="0.2">
      <c r="A664" t="s">
        <v>356</v>
      </c>
      <c r="B664" t="s">
        <v>678</v>
      </c>
      <c r="C664" t="s">
        <v>149</v>
      </c>
      <c r="D664" t="s">
        <v>403</v>
      </c>
      <c r="E664">
        <v>116</v>
      </c>
      <c r="F664">
        <v>108</v>
      </c>
    </row>
    <row r="665" spans="1:6" x14ac:dyDescent="0.2">
      <c r="A665" t="s">
        <v>356</v>
      </c>
      <c r="B665" t="s">
        <v>678</v>
      </c>
      <c r="C665" t="s">
        <v>150</v>
      </c>
      <c r="D665" t="s">
        <v>403</v>
      </c>
      <c r="E665">
        <v>227</v>
      </c>
      <c r="F665">
        <v>189</v>
      </c>
    </row>
    <row r="666" spans="1:6" x14ac:dyDescent="0.2">
      <c r="A666" t="s">
        <v>356</v>
      </c>
      <c r="B666" t="s">
        <v>678</v>
      </c>
      <c r="C666" t="s">
        <v>151</v>
      </c>
      <c r="D666" t="s">
        <v>403</v>
      </c>
      <c r="E666">
        <v>91</v>
      </c>
      <c r="F666">
        <v>85</v>
      </c>
    </row>
    <row r="667" spans="1:6" x14ac:dyDescent="0.2">
      <c r="A667" t="s">
        <v>356</v>
      </c>
      <c r="B667" t="s">
        <v>678</v>
      </c>
      <c r="C667" t="s">
        <v>152</v>
      </c>
      <c r="D667" t="s">
        <v>403</v>
      </c>
      <c r="E667">
        <v>19</v>
      </c>
      <c r="F667">
        <v>12</v>
      </c>
    </row>
    <row r="668" spans="1:6" x14ac:dyDescent="0.2">
      <c r="A668" t="s">
        <v>356</v>
      </c>
      <c r="B668" t="s">
        <v>678</v>
      </c>
      <c r="C668" t="s">
        <v>153</v>
      </c>
      <c r="D668" t="s">
        <v>403</v>
      </c>
      <c r="E668">
        <v>133</v>
      </c>
      <c r="F668">
        <v>124</v>
      </c>
    </row>
    <row r="669" spans="1:6" x14ac:dyDescent="0.2">
      <c r="A669" t="s">
        <v>356</v>
      </c>
      <c r="B669" t="s">
        <v>678</v>
      </c>
      <c r="C669" t="s">
        <v>154</v>
      </c>
      <c r="D669" t="s">
        <v>403</v>
      </c>
      <c r="E669">
        <v>4</v>
      </c>
      <c r="F669">
        <v>3</v>
      </c>
    </row>
    <row r="670" spans="1:6" x14ac:dyDescent="0.2">
      <c r="A670" t="s">
        <v>356</v>
      </c>
      <c r="B670" t="s">
        <v>678</v>
      </c>
      <c r="C670" t="s">
        <v>155</v>
      </c>
      <c r="D670" t="s">
        <v>403</v>
      </c>
      <c r="E670">
        <v>148</v>
      </c>
      <c r="F670">
        <v>127</v>
      </c>
    </row>
    <row r="671" spans="1:6" x14ac:dyDescent="0.2">
      <c r="A671" t="s">
        <v>356</v>
      </c>
      <c r="B671" t="s">
        <v>678</v>
      </c>
      <c r="C671" t="s">
        <v>156</v>
      </c>
      <c r="D671" t="s">
        <v>403</v>
      </c>
      <c r="E671">
        <v>253</v>
      </c>
      <c r="F671">
        <v>246</v>
      </c>
    </row>
    <row r="672" spans="1:6" x14ac:dyDescent="0.2">
      <c r="A672" t="s">
        <v>356</v>
      </c>
      <c r="B672" t="s">
        <v>678</v>
      </c>
      <c r="C672" t="s">
        <v>157</v>
      </c>
      <c r="D672" t="s">
        <v>403</v>
      </c>
      <c r="E672">
        <v>1</v>
      </c>
      <c r="F672">
        <v>1</v>
      </c>
    </row>
    <row r="673" spans="1:6" x14ac:dyDescent="0.2">
      <c r="A673" t="s">
        <v>356</v>
      </c>
      <c r="B673" t="s">
        <v>678</v>
      </c>
      <c r="C673" t="s">
        <v>158</v>
      </c>
      <c r="D673" t="s">
        <v>403</v>
      </c>
      <c r="E673">
        <v>61</v>
      </c>
      <c r="F673">
        <v>61</v>
      </c>
    </row>
    <row r="674" spans="1:6" x14ac:dyDescent="0.2">
      <c r="A674" t="s">
        <v>356</v>
      </c>
      <c r="B674" t="s">
        <v>678</v>
      </c>
      <c r="C674" t="s">
        <v>159</v>
      </c>
      <c r="D674" t="s">
        <v>403</v>
      </c>
      <c r="E674">
        <v>1</v>
      </c>
      <c r="F674">
        <v>1</v>
      </c>
    </row>
    <row r="675" spans="1:6" x14ac:dyDescent="0.2">
      <c r="A675" t="s">
        <v>356</v>
      </c>
      <c r="B675" t="s">
        <v>678</v>
      </c>
      <c r="C675" t="s">
        <v>83</v>
      </c>
      <c r="D675" t="s">
        <v>403</v>
      </c>
      <c r="E675">
        <v>3</v>
      </c>
      <c r="F675">
        <v>2</v>
      </c>
    </row>
    <row r="676" spans="1:6" x14ac:dyDescent="0.2">
      <c r="A676" t="s">
        <v>356</v>
      </c>
      <c r="B676" t="s">
        <v>678</v>
      </c>
      <c r="C676" t="s">
        <v>161</v>
      </c>
      <c r="D676" t="s">
        <v>403</v>
      </c>
      <c r="E676">
        <v>4</v>
      </c>
      <c r="F676">
        <v>1</v>
      </c>
    </row>
    <row r="677" spans="1:6" x14ac:dyDescent="0.2">
      <c r="A677" t="s">
        <v>356</v>
      </c>
      <c r="B677" t="s">
        <v>678</v>
      </c>
      <c r="C677" t="s">
        <v>162</v>
      </c>
      <c r="D677" t="s">
        <v>403</v>
      </c>
      <c r="E677">
        <v>1</v>
      </c>
    </row>
    <row r="678" spans="1:6" x14ac:dyDescent="0.2">
      <c r="A678" t="s">
        <v>356</v>
      </c>
      <c r="B678" t="s">
        <v>678</v>
      </c>
      <c r="C678" t="s">
        <v>378</v>
      </c>
      <c r="D678" t="s">
        <v>403</v>
      </c>
      <c r="E678">
        <v>4</v>
      </c>
      <c r="F678">
        <v>3</v>
      </c>
    </row>
    <row r="679" spans="1:6" x14ac:dyDescent="0.2">
      <c r="A679" t="s">
        <v>356</v>
      </c>
      <c r="B679" t="s">
        <v>678</v>
      </c>
      <c r="C679" t="s">
        <v>164</v>
      </c>
      <c r="D679" t="s">
        <v>403</v>
      </c>
      <c r="E679">
        <v>3</v>
      </c>
      <c r="F679">
        <v>2</v>
      </c>
    </row>
    <row r="680" spans="1:6" x14ac:dyDescent="0.2">
      <c r="A680" t="s">
        <v>356</v>
      </c>
      <c r="B680" t="s">
        <v>678</v>
      </c>
      <c r="C680" t="s">
        <v>165</v>
      </c>
      <c r="D680" t="s">
        <v>403</v>
      </c>
      <c r="E680">
        <v>3</v>
      </c>
      <c r="F680">
        <v>3</v>
      </c>
    </row>
    <row r="681" spans="1:6" x14ac:dyDescent="0.2">
      <c r="A681" t="s">
        <v>356</v>
      </c>
      <c r="B681" t="s">
        <v>678</v>
      </c>
      <c r="C681" t="s">
        <v>167</v>
      </c>
      <c r="D681" t="s">
        <v>403</v>
      </c>
      <c r="E681">
        <v>4</v>
      </c>
      <c r="F681">
        <v>4</v>
      </c>
    </row>
    <row r="682" spans="1:6" x14ac:dyDescent="0.2">
      <c r="A682" t="s">
        <v>356</v>
      </c>
      <c r="B682" t="s">
        <v>679</v>
      </c>
      <c r="C682" t="s">
        <v>403</v>
      </c>
      <c r="D682" t="s">
        <v>403</v>
      </c>
      <c r="E682">
        <v>349</v>
      </c>
      <c r="F682">
        <v>108</v>
      </c>
    </row>
    <row r="683" spans="1:6" x14ac:dyDescent="0.2">
      <c r="A683" t="s">
        <v>356</v>
      </c>
      <c r="B683" t="s">
        <v>679</v>
      </c>
      <c r="C683" t="s">
        <v>671</v>
      </c>
      <c r="D683" t="s">
        <v>403</v>
      </c>
      <c r="E683">
        <v>27223</v>
      </c>
      <c r="F683">
        <v>2761</v>
      </c>
    </row>
    <row r="684" spans="1:6" x14ac:dyDescent="0.2">
      <c r="A684" t="s">
        <v>356</v>
      </c>
      <c r="B684" t="s">
        <v>679</v>
      </c>
      <c r="C684" t="s">
        <v>91</v>
      </c>
      <c r="D684" t="s">
        <v>403</v>
      </c>
      <c r="E684">
        <v>12369</v>
      </c>
      <c r="F684">
        <v>1049</v>
      </c>
    </row>
    <row r="685" spans="1:6" x14ac:dyDescent="0.2">
      <c r="A685" t="s">
        <v>356</v>
      </c>
      <c r="B685" t="s">
        <v>679</v>
      </c>
      <c r="C685" t="s">
        <v>136</v>
      </c>
      <c r="D685" t="s">
        <v>403</v>
      </c>
      <c r="E685">
        <v>7791</v>
      </c>
      <c r="F685">
        <v>1298</v>
      </c>
    </row>
    <row r="686" spans="1:6" x14ac:dyDescent="0.2">
      <c r="A686" t="s">
        <v>356</v>
      </c>
      <c r="B686" t="s">
        <v>679</v>
      </c>
      <c r="C686" t="s">
        <v>140</v>
      </c>
      <c r="D686" t="s">
        <v>403</v>
      </c>
      <c r="E686">
        <v>6714</v>
      </c>
      <c r="F686">
        <v>306</v>
      </c>
    </row>
    <row r="687" spans="1:6" x14ac:dyDescent="0.2">
      <c r="A687" t="s">
        <v>356</v>
      </c>
      <c r="B687" t="s">
        <v>680</v>
      </c>
      <c r="C687" t="s">
        <v>403</v>
      </c>
      <c r="D687" t="s">
        <v>403</v>
      </c>
      <c r="E687">
        <v>1838</v>
      </c>
      <c r="F687">
        <v>762</v>
      </c>
    </row>
    <row r="688" spans="1:6" x14ac:dyDescent="0.2">
      <c r="A688" t="s">
        <v>356</v>
      </c>
      <c r="B688" t="s">
        <v>680</v>
      </c>
      <c r="C688" t="s">
        <v>671</v>
      </c>
      <c r="D688" t="s">
        <v>403</v>
      </c>
      <c r="E688">
        <v>23487</v>
      </c>
      <c r="F688">
        <v>4242</v>
      </c>
    </row>
    <row r="689" spans="1:6" x14ac:dyDescent="0.2">
      <c r="A689" t="s">
        <v>356</v>
      </c>
      <c r="B689" t="s">
        <v>680</v>
      </c>
      <c r="C689" t="s">
        <v>91</v>
      </c>
      <c r="D689" t="s">
        <v>403</v>
      </c>
      <c r="E689">
        <v>12584</v>
      </c>
      <c r="F689">
        <v>2908</v>
      </c>
    </row>
    <row r="690" spans="1:6" x14ac:dyDescent="0.2">
      <c r="A690" t="s">
        <v>356</v>
      </c>
      <c r="B690" t="s">
        <v>680</v>
      </c>
      <c r="C690" t="s">
        <v>136</v>
      </c>
      <c r="D690" t="s">
        <v>403</v>
      </c>
      <c r="E690">
        <v>4399</v>
      </c>
      <c r="F690">
        <v>219</v>
      </c>
    </row>
    <row r="691" spans="1:6" x14ac:dyDescent="0.2">
      <c r="A691" t="s">
        <v>356</v>
      </c>
      <c r="B691" t="s">
        <v>680</v>
      </c>
      <c r="C691" t="s">
        <v>140</v>
      </c>
      <c r="D691" t="s">
        <v>403</v>
      </c>
      <c r="E691">
        <v>4666</v>
      </c>
      <c r="F691">
        <v>353</v>
      </c>
    </row>
    <row r="692" spans="1:6" x14ac:dyDescent="0.2">
      <c r="A692" t="s">
        <v>356</v>
      </c>
      <c r="B692" t="s">
        <v>681</v>
      </c>
      <c r="C692" t="s">
        <v>403</v>
      </c>
      <c r="D692" t="s">
        <v>403</v>
      </c>
      <c r="E692">
        <v>176</v>
      </c>
      <c r="F692">
        <v>174</v>
      </c>
    </row>
    <row r="693" spans="1:6" x14ac:dyDescent="0.2">
      <c r="A693" t="s">
        <v>356</v>
      </c>
      <c r="B693" t="s">
        <v>681</v>
      </c>
      <c r="C693" t="s">
        <v>671</v>
      </c>
      <c r="D693" t="s">
        <v>403</v>
      </c>
      <c r="E693">
        <v>215</v>
      </c>
      <c r="F693">
        <v>203</v>
      </c>
    </row>
    <row r="694" spans="1:6" x14ac:dyDescent="0.2">
      <c r="A694" t="s">
        <v>356</v>
      </c>
      <c r="B694" t="s">
        <v>681</v>
      </c>
      <c r="C694" t="s">
        <v>91</v>
      </c>
      <c r="D694" t="s">
        <v>403</v>
      </c>
      <c r="E694">
        <v>10</v>
      </c>
      <c r="F694">
        <v>10</v>
      </c>
    </row>
    <row r="695" spans="1:6" x14ac:dyDescent="0.2">
      <c r="A695" t="s">
        <v>356</v>
      </c>
      <c r="B695" t="s">
        <v>681</v>
      </c>
      <c r="C695" t="s">
        <v>136</v>
      </c>
      <c r="D695" t="s">
        <v>403</v>
      </c>
      <c r="E695">
        <v>3</v>
      </c>
      <c r="F695">
        <v>3</v>
      </c>
    </row>
    <row r="696" spans="1:6" x14ac:dyDescent="0.2">
      <c r="A696" t="s">
        <v>356</v>
      </c>
      <c r="B696" t="s">
        <v>681</v>
      </c>
      <c r="C696" t="s">
        <v>140</v>
      </c>
      <c r="D696" t="s">
        <v>403</v>
      </c>
      <c r="E696">
        <v>26</v>
      </c>
      <c r="F696">
        <v>16</v>
      </c>
    </row>
    <row r="697" spans="1:6" x14ac:dyDescent="0.2">
      <c r="A697" t="s">
        <v>356</v>
      </c>
      <c r="B697" t="s">
        <v>682</v>
      </c>
      <c r="C697" t="s">
        <v>403</v>
      </c>
      <c r="D697" t="s">
        <v>403</v>
      </c>
      <c r="E697">
        <v>172</v>
      </c>
      <c r="F697">
        <v>115</v>
      </c>
    </row>
    <row r="698" spans="1:6" x14ac:dyDescent="0.2">
      <c r="A698" t="s">
        <v>356</v>
      </c>
      <c r="B698" t="s">
        <v>682</v>
      </c>
      <c r="C698" t="s">
        <v>671</v>
      </c>
      <c r="D698" t="s">
        <v>403</v>
      </c>
      <c r="E698">
        <v>1445</v>
      </c>
      <c r="F698">
        <v>440</v>
      </c>
    </row>
    <row r="699" spans="1:6" x14ac:dyDescent="0.2">
      <c r="A699" t="s">
        <v>356</v>
      </c>
      <c r="B699" t="s">
        <v>682</v>
      </c>
      <c r="C699" t="s">
        <v>91</v>
      </c>
      <c r="D699" t="s">
        <v>403</v>
      </c>
      <c r="E699">
        <v>399</v>
      </c>
      <c r="F699">
        <v>98</v>
      </c>
    </row>
    <row r="700" spans="1:6" x14ac:dyDescent="0.2">
      <c r="A700" t="s">
        <v>356</v>
      </c>
      <c r="B700" t="s">
        <v>682</v>
      </c>
      <c r="C700" t="s">
        <v>136</v>
      </c>
      <c r="D700" t="s">
        <v>403</v>
      </c>
      <c r="E700">
        <v>597</v>
      </c>
      <c r="F700">
        <v>137</v>
      </c>
    </row>
    <row r="701" spans="1:6" x14ac:dyDescent="0.2">
      <c r="A701" t="s">
        <v>356</v>
      </c>
      <c r="B701" t="s">
        <v>682</v>
      </c>
      <c r="C701" t="s">
        <v>140</v>
      </c>
      <c r="D701" t="s">
        <v>403</v>
      </c>
      <c r="E701">
        <v>277</v>
      </c>
      <c r="F701">
        <v>90</v>
      </c>
    </row>
    <row r="702" spans="1:6" x14ac:dyDescent="0.2">
      <c r="A702" t="s">
        <v>356</v>
      </c>
      <c r="B702" t="s">
        <v>683</v>
      </c>
      <c r="C702" t="s">
        <v>403</v>
      </c>
      <c r="D702" t="s">
        <v>403</v>
      </c>
      <c r="E702">
        <v>713</v>
      </c>
      <c r="F702">
        <v>158</v>
      </c>
    </row>
    <row r="703" spans="1:6" x14ac:dyDescent="0.2">
      <c r="A703" t="s">
        <v>356</v>
      </c>
      <c r="B703" t="s">
        <v>683</v>
      </c>
      <c r="C703" t="s">
        <v>671</v>
      </c>
      <c r="D703" t="s">
        <v>403</v>
      </c>
      <c r="E703">
        <v>9602</v>
      </c>
      <c r="F703">
        <v>1553</v>
      </c>
    </row>
    <row r="704" spans="1:6" x14ac:dyDescent="0.2">
      <c r="A704" t="s">
        <v>356</v>
      </c>
      <c r="B704" t="s">
        <v>683</v>
      </c>
      <c r="C704" t="s">
        <v>91</v>
      </c>
      <c r="D704" t="s">
        <v>403</v>
      </c>
      <c r="E704">
        <v>1466</v>
      </c>
      <c r="F704">
        <v>400</v>
      </c>
    </row>
    <row r="705" spans="1:6" x14ac:dyDescent="0.2">
      <c r="A705" t="s">
        <v>356</v>
      </c>
      <c r="B705" t="s">
        <v>683</v>
      </c>
      <c r="C705" t="s">
        <v>136</v>
      </c>
      <c r="D705" t="s">
        <v>403</v>
      </c>
      <c r="E705">
        <v>1203</v>
      </c>
      <c r="F705">
        <v>291</v>
      </c>
    </row>
    <row r="706" spans="1:6" x14ac:dyDescent="0.2">
      <c r="A706" t="s">
        <v>356</v>
      </c>
      <c r="B706" t="s">
        <v>683</v>
      </c>
      <c r="C706" t="s">
        <v>140</v>
      </c>
      <c r="D706" t="s">
        <v>403</v>
      </c>
      <c r="E706">
        <v>6220</v>
      </c>
      <c r="F706">
        <v>704</v>
      </c>
    </row>
    <row r="707" spans="1:6" x14ac:dyDescent="0.2">
      <c r="A707" t="s">
        <v>356</v>
      </c>
      <c r="B707" t="s">
        <v>684</v>
      </c>
      <c r="C707" t="s">
        <v>671</v>
      </c>
      <c r="D707" t="s">
        <v>403</v>
      </c>
      <c r="E707">
        <v>6044</v>
      </c>
      <c r="F707">
        <v>2910</v>
      </c>
    </row>
    <row r="708" spans="1:6" x14ac:dyDescent="0.2">
      <c r="A708" t="s">
        <v>356</v>
      </c>
      <c r="B708" t="s">
        <v>684</v>
      </c>
      <c r="C708" t="s">
        <v>91</v>
      </c>
      <c r="D708" t="s">
        <v>403</v>
      </c>
      <c r="E708">
        <v>2227</v>
      </c>
      <c r="F708">
        <v>995</v>
      </c>
    </row>
    <row r="709" spans="1:6" x14ac:dyDescent="0.2">
      <c r="A709" t="s">
        <v>356</v>
      </c>
      <c r="B709" t="s">
        <v>684</v>
      </c>
      <c r="C709" t="s">
        <v>136</v>
      </c>
      <c r="D709" t="s">
        <v>403</v>
      </c>
      <c r="E709">
        <v>1318</v>
      </c>
      <c r="F709">
        <v>581</v>
      </c>
    </row>
    <row r="710" spans="1:6" x14ac:dyDescent="0.2">
      <c r="A710" t="s">
        <v>356</v>
      </c>
      <c r="B710" t="s">
        <v>684</v>
      </c>
      <c r="C710" t="s">
        <v>140</v>
      </c>
      <c r="D710" t="s">
        <v>403</v>
      </c>
      <c r="E710">
        <v>2499</v>
      </c>
      <c r="F710">
        <v>1334</v>
      </c>
    </row>
    <row r="711" spans="1:6" x14ac:dyDescent="0.2">
      <c r="A711" t="s">
        <v>356</v>
      </c>
      <c r="B711" t="s">
        <v>673</v>
      </c>
      <c r="C711" t="s">
        <v>376</v>
      </c>
      <c r="D711" t="s">
        <v>403</v>
      </c>
      <c r="E711">
        <v>91</v>
      </c>
      <c r="F711">
        <v>57</v>
      </c>
    </row>
    <row r="712" spans="1:6" x14ac:dyDescent="0.2">
      <c r="A712" t="s">
        <v>356</v>
      </c>
      <c r="B712" t="s">
        <v>673</v>
      </c>
      <c r="C712" t="s">
        <v>406</v>
      </c>
      <c r="D712" t="s">
        <v>403</v>
      </c>
      <c r="E712">
        <v>70254</v>
      </c>
      <c r="F712">
        <v>15830</v>
      </c>
    </row>
    <row r="713" spans="1:6" x14ac:dyDescent="0.2">
      <c r="A713" t="s">
        <v>356</v>
      </c>
      <c r="B713" t="s">
        <v>673</v>
      </c>
      <c r="C713" t="s">
        <v>404</v>
      </c>
      <c r="D713" t="s">
        <v>403</v>
      </c>
      <c r="E713">
        <v>83242</v>
      </c>
      <c r="F713">
        <v>19843</v>
      </c>
    </row>
    <row r="714" spans="1:6" x14ac:dyDescent="0.2">
      <c r="A714" t="s">
        <v>356</v>
      </c>
      <c r="B714" t="s">
        <v>673</v>
      </c>
      <c r="C714" t="s">
        <v>405</v>
      </c>
      <c r="D714" t="s">
        <v>403</v>
      </c>
      <c r="E714">
        <v>75886</v>
      </c>
      <c r="F714">
        <v>17779</v>
      </c>
    </row>
    <row r="715" spans="1:6" x14ac:dyDescent="0.2">
      <c r="A715" t="s">
        <v>356</v>
      </c>
      <c r="B715" t="s">
        <v>673</v>
      </c>
      <c r="C715" t="s">
        <v>407</v>
      </c>
      <c r="D715" t="s">
        <v>403</v>
      </c>
      <c r="E715">
        <v>61771</v>
      </c>
      <c r="F715">
        <v>13298</v>
      </c>
    </row>
    <row r="716" spans="1:6" x14ac:dyDescent="0.2">
      <c r="A716" t="s">
        <v>356</v>
      </c>
      <c r="B716" t="s">
        <v>673</v>
      </c>
      <c r="C716" t="s">
        <v>408</v>
      </c>
      <c r="D716" t="s">
        <v>403</v>
      </c>
      <c r="E716">
        <v>67797</v>
      </c>
      <c r="F716">
        <v>15742</v>
      </c>
    </row>
    <row r="717" spans="1:6" x14ac:dyDescent="0.2">
      <c r="A717" t="s">
        <v>356</v>
      </c>
      <c r="B717" t="s">
        <v>674</v>
      </c>
      <c r="C717" t="s">
        <v>376</v>
      </c>
      <c r="D717" t="s">
        <v>403</v>
      </c>
      <c r="E717">
        <v>284</v>
      </c>
      <c r="F717">
        <v>116</v>
      </c>
    </row>
    <row r="718" spans="1:6" x14ac:dyDescent="0.2">
      <c r="A718" t="s">
        <v>356</v>
      </c>
      <c r="B718" t="s">
        <v>674</v>
      </c>
      <c r="C718" t="s">
        <v>406</v>
      </c>
      <c r="D718" t="s">
        <v>403</v>
      </c>
      <c r="E718">
        <v>55789</v>
      </c>
      <c r="F718">
        <v>31244</v>
      </c>
    </row>
    <row r="719" spans="1:6" x14ac:dyDescent="0.2">
      <c r="A719" t="s">
        <v>356</v>
      </c>
      <c r="B719" t="s">
        <v>674</v>
      </c>
      <c r="C719" t="s">
        <v>404</v>
      </c>
      <c r="D719" t="s">
        <v>403</v>
      </c>
      <c r="E719">
        <v>78139</v>
      </c>
      <c r="F719">
        <v>47988</v>
      </c>
    </row>
    <row r="720" spans="1:6" x14ac:dyDescent="0.2">
      <c r="A720" t="s">
        <v>356</v>
      </c>
      <c r="B720" t="s">
        <v>674</v>
      </c>
      <c r="C720" t="s">
        <v>405</v>
      </c>
      <c r="D720" t="s">
        <v>403</v>
      </c>
      <c r="E720">
        <v>75973</v>
      </c>
      <c r="F720">
        <v>46735</v>
      </c>
    </row>
    <row r="721" spans="1:6" x14ac:dyDescent="0.2">
      <c r="A721" t="s">
        <v>356</v>
      </c>
      <c r="B721" t="s">
        <v>674</v>
      </c>
      <c r="C721" t="s">
        <v>407</v>
      </c>
      <c r="D721" t="s">
        <v>403</v>
      </c>
      <c r="E721">
        <v>49607</v>
      </c>
      <c r="F721">
        <v>24755</v>
      </c>
    </row>
    <row r="722" spans="1:6" x14ac:dyDescent="0.2">
      <c r="A722" t="s">
        <v>356</v>
      </c>
      <c r="B722" t="s">
        <v>674</v>
      </c>
      <c r="C722" t="s">
        <v>408</v>
      </c>
      <c r="D722" t="s">
        <v>403</v>
      </c>
      <c r="E722">
        <v>60960</v>
      </c>
      <c r="F722">
        <v>37348</v>
      </c>
    </row>
    <row r="723" spans="1:6" x14ac:dyDescent="0.2">
      <c r="A723" t="s">
        <v>356</v>
      </c>
      <c r="B723" t="s">
        <v>675</v>
      </c>
      <c r="C723" t="s">
        <v>376</v>
      </c>
      <c r="D723" t="s">
        <v>403</v>
      </c>
      <c r="E723">
        <v>144</v>
      </c>
      <c r="F723">
        <v>94</v>
      </c>
    </row>
    <row r="724" spans="1:6" x14ac:dyDescent="0.2">
      <c r="A724" t="s">
        <v>356</v>
      </c>
      <c r="B724" t="s">
        <v>675</v>
      </c>
      <c r="C724" t="s">
        <v>406</v>
      </c>
      <c r="D724" t="s">
        <v>403</v>
      </c>
      <c r="E724">
        <v>16894</v>
      </c>
      <c r="F724">
        <v>13708</v>
      </c>
    </row>
    <row r="725" spans="1:6" x14ac:dyDescent="0.2">
      <c r="A725" t="s">
        <v>356</v>
      </c>
      <c r="B725" t="s">
        <v>675</v>
      </c>
      <c r="C725" t="s">
        <v>404</v>
      </c>
      <c r="D725" t="s">
        <v>403</v>
      </c>
      <c r="E725">
        <v>32268</v>
      </c>
      <c r="F725">
        <v>25974</v>
      </c>
    </row>
    <row r="726" spans="1:6" x14ac:dyDescent="0.2">
      <c r="A726" t="s">
        <v>356</v>
      </c>
      <c r="B726" t="s">
        <v>675</v>
      </c>
      <c r="C726" t="s">
        <v>405</v>
      </c>
      <c r="D726" t="s">
        <v>403</v>
      </c>
      <c r="E726">
        <v>24788</v>
      </c>
      <c r="F726">
        <v>22002</v>
      </c>
    </row>
    <row r="727" spans="1:6" x14ac:dyDescent="0.2">
      <c r="A727" t="s">
        <v>356</v>
      </c>
      <c r="B727" t="s">
        <v>675</v>
      </c>
      <c r="C727" t="s">
        <v>407</v>
      </c>
      <c r="D727" t="s">
        <v>403</v>
      </c>
      <c r="E727">
        <v>15554</v>
      </c>
      <c r="F727">
        <v>12899</v>
      </c>
    </row>
    <row r="728" spans="1:6" x14ac:dyDescent="0.2">
      <c r="A728" t="s">
        <v>356</v>
      </c>
      <c r="B728" t="s">
        <v>675</v>
      </c>
      <c r="C728" t="s">
        <v>408</v>
      </c>
      <c r="D728" t="s">
        <v>403</v>
      </c>
      <c r="E728">
        <v>21960</v>
      </c>
      <c r="F728">
        <v>16843</v>
      </c>
    </row>
    <row r="729" spans="1:6" x14ac:dyDescent="0.2">
      <c r="A729" t="s">
        <v>356</v>
      </c>
      <c r="B729" t="s">
        <v>676</v>
      </c>
      <c r="C729" t="s">
        <v>376</v>
      </c>
      <c r="D729" t="s">
        <v>403</v>
      </c>
      <c r="E729">
        <v>66638</v>
      </c>
      <c r="F729">
        <v>40332</v>
      </c>
    </row>
    <row r="730" spans="1:6" x14ac:dyDescent="0.2">
      <c r="A730" t="s">
        <v>356</v>
      </c>
      <c r="B730" t="s">
        <v>676</v>
      </c>
      <c r="C730" t="s">
        <v>406</v>
      </c>
      <c r="D730" t="s">
        <v>403</v>
      </c>
      <c r="E730">
        <v>19706</v>
      </c>
      <c r="F730">
        <v>13544</v>
      </c>
    </row>
    <row r="731" spans="1:6" x14ac:dyDescent="0.2">
      <c r="A731" t="s">
        <v>356</v>
      </c>
      <c r="B731" t="s">
        <v>676</v>
      </c>
      <c r="C731" t="s">
        <v>404</v>
      </c>
      <c r="D731" t="s">
        <v>403</v>
      </c>
      <c r="E731">
        <v>28529</v>
      </c>
      <c r="F731">
        <v>23996</v>
      </c>
    </row>
    <row r="732" spans="1:6" x14ac:dyDescent="0.2">
      <c r="A732" t="s">
        <v>356</v>
      </c>
      <c r="B732" t="s">
        <v>676</v>
      </c>
      <c r="C732" t="s">
        <v>405</v>
      </c>
      <c r="D732" t="s">
        <v>403</v>
      </c>
      <c r="E732">
        <v>16070</v>
      </c>
      <c r="F732">
        <v>10716</v>
      </c>
    </row>
    <row r="733" spans="1:6" x14ac:dyDescent="0.2">
      <c r="A733" t="s">
        <v>356</v>
      </c>
      <c r="B733" t="s">
        <v>676</v>
      </c>
      <c r="C733" t="s">
        <v>407</v>
      </c>
      <c r="D733" t="s">
        <v>403</v>
      </c>
      <c r="E733">
        <v>12628</v>
      </c>
      <c r="F733">
        <v>8989</v>
      </c>
    </row>
    <row r="734" spans="1:6" x14ac:dyDescent="0.2">
      <c r="A734" t="s">
        <v>356</v>
      </c>
      <c r="B734" t="s">
        <v>676</v>
      </c>
      <c r="C734" t="s">
        <v>408</v>
      </c>
      <c r="D734" t="s">
        <v>403</v>
      </c>
      <c r="E734">
        <v>17863</v>
      </c>
      <c r="F734">
        <v>14268</v>
      </c>
    </row>
    <row r="735" spans="1:6" x14ac:dyDescent="0.2">
      <c r="A735" t="s">
        <v>356</v>
      </c>
      <c r="B735" t="s">
        <v>677</v>
      </c>
      <c r="C735" t="s">
        <v>406</v>
      </c>
      <c r="D735" t="s">
        <v>403</v>
      </c>
      <c r="E735">
        <v>51</v>
      </c>
      <c r="F735">
        <v>51</v>
      </c>
    </row>
    <row r="736" spans="1:6" x14ac:dyDescent="0.2">
      <c r="A736" t="s">
        <v>356</v>
      </c>
      <c r="B736" t="s">
        <v>677</v>
      </c>
      <c r="C736" t="s">
        <v>404</v>
      </c>
      <c r="D736" t="s">
        <v>403</v>
      </c>
      <c r="E736">
        <v>11166</v>
      </c>
      <c r="F736">
        <v>1751</v>
      </c>
    </row>
    <row r="737" spans="1:6" x14ac:dyDescent="0.2">
      <c r="A737" t="s">
        <v>356</v>
      </c>
      <c r="B737" t="s">
        <v>677</v>
      </c>
      <c r="C737" t="s">
        <v>405</v>
      </c>
      <c r="D737" t="s">
        <v>403</v>
      </c>
      <c r="E737">
        <v>174</v>
      </c>
      <c r="F737">
        <v>165</v>
      </c>
    </row>
    <row r="738" spans="1:6" x14ac:dyDescent="0.2">
      <c r="A738" t="s">
        <v>356</v>
      </c>
      <c r="B738" t="s">
        <v>677</v>
      </c>
      <c r="C738" t="s">
        <v>407</v>
      </c>
      <c r="D738" t="s">
        <v>403</v>
      </c>
      <c r="E738">
        <v>5152</v>
      </c>
      <c r="F738">
        <v>684</v>
      </c>
    </row>
    <row r="739" spans="1:6" x14ac:dyDescent="0.2">
      <c r="A739" t="s">
        <v>356</v>
      </c>
      <c r="B739" t="s">
        <v>677</v>
      </c>
      <c r="C739" t="s">
        <v>408</v>
      </c>
      <c r="D739" t="s">
        <v>403</v>
      </c>
      <c r="E739">
        <v>319</v>
      </c>
      <c r="F739">
        <v>160</v>
      </c>
    </row>
    <row r="740" spans="1:6" x14ac:dyDescent="0.2">
      <c r="A740" t="s">
        <v>356</v>
      </c>
      <c r="B740" t="s">
        <v>678</v>
      </c>
      <c r="C740" t="s">
        <v>406</v>
      </c>
      <c r="D740" t="s">
        <v>403</v>
      </c>
      <c r="E740">
        <v>1230</v>
      </c>
      <c r="F740">
        <v>1116</v>
      </c>
    </row>
    <row r="741" spans="1:6" x14ac:dyDescent="0.2">
      <c r="A741" t="s">
        <v>356</v>
      </c>
      <c r="B741" t="s">
        <v>678</v>
      </c>
      <c r="C741" t="s">
        <v>404</v>
      </c>
      <c r="D741" t="s">
        <v>403</v>
      </c>
      <c r="E741">
        <v>56</v>
      </c>
      <c r="F741">
        <v>46</v>
      </c>
    </row>
    <row r="742" spans="1:6" x14ac:dyDescent="0.2">
      <c r="A742" t="s">
        <v>356</v>
      </c>
      <c r="B742" t="s">
        <v>678</v>
      </c>
      <c r="C742" t="s">
        <v>405</v>
      </c>
      <c r="D742" t="s">
        <v>403</v>
      </c>
      <c r="E742">
        <v>1458</v>
      </c>
      <c r="F742">
        <v>1319</v>
      </c>
    </row>
    <row r="743" spans="1:6" x14ac:dyDescent="0.2">
      <c r="A743" t="s">
        <v>356</v>
      </c>
      <c r="B743" t="s">
        <v>678</v>
      </c>
      <c r="C743" t="s">
        <v>407</v>
      </c>
      <c r="D743" t="s">
        <v>403</v>
      </c>
      <c r="E743">
        <v>1046</v>
      </c>
      <c r="F743">
        <v>981</v>
      </c>
    </row>
    <row r="744" spans="1:6" x14ac:dyDescent="0.2">
      <c r="A744" t="s">
        <v>356</v>
      </c>
      <c r="B744" t="s">
        <v>678</v>
      </c>
      <c r="C744" t="s">
        <v>408</v>
      </c>
      <c r="D744" t="s">
        <v>403</v>
      </c>
      <c r="E744">
        <v>814</v>
      </c>
      <c r="F744">
        <v>748</v>
      </c>
    </row>
    <row r="745" spans="1:6" x14ac:dyDescent="0.2">
      <c r="A745" t="s">
        <v>375</v>
      </c>
      <c r="B745" t="s">
        <v>673</v>
      </c>
      <c r="C745" t="s">
        <v>671</v>
      </c>
      <c r="D745" t="s">
        <v>18</v>
      </c>
      <c r="E745">
        <v>39669</v>
      </c>
      <c r="F745">
        <v>11093</v>
      </c>
    </row>
    <row r="746" spans="1:6" x14ac:dyDescent="0.2">
      <c r="A746" t="s">
        <v>375</v>
      </c>
      <c r="B746" t="s">
        <v>673</v>
      </c>
      <c r="C746" t="s">
        <v>671</v>
      </c>
      <c r="D746" t="s">
        <v>19</v>
      </c>
      <c r="E746">
        <v>220944</v>
      </c>
      <c r="F746">
        <v>45294</v>
      </c>
    </row>
    <row r="747" spans="1:6" x14ac:dyDescent="0.2">
      <c r="A747" t="s">
        <v>375</v>
      </c>
      <c r="B747" t="s">
        <v>673</v>
      </c>
      <c r="C747" t="s">
        <v>671</v>
      </c>
      <c r="D747" t="s">
        <v>17</v>
      </c>
      <c r="E747">
        <v>229</v>
      </c>
      <c r="F747">
        <v>131</v>
      </c>
    </row>
    <row r="748" spans="1:6" x14ac:dyDescent="0.2">
      <c r="A748" t="s">
        <v>375</v>
      </c>
      <c r="B748" t="s">
        <v>673</v>
      </c>
      <c r="C748" t="s">
        <v>671</v>
      </c>
      <c r="D748" t="s">
        <v>82</v>
      </c>
      <c r="E748">
        <v>86207</v>
      </c>
      <c r="F748">
        <v>22650</v>
      </c>
    </row>
    <row r="749" spans="1:6" x14ac:dyDescent="0.2">
      <c r="A749" t="s">
        <v>375</v>
      </c>
      <c r="B749" t="s">
        <v>673</v>
      </c>
      <c r="C749" t="s">
        <v>671</v>
      </c>
      <c r="D749" t="s">
        <v>84</v>
      </c>
      <c r="E749">
        <v>9350</v>
      </c>
      <c r="F749">
        <v>1943</v>
      </c>
    </row>
    <row r="750" spans="1:6" x14ac:dyDescent="0.2">
      <c r="A750" t="s">
        <v>375</v>
      </c>
      <c r="B750" t="s">
        <v>673</v>
      </c>
      <c r="C750" t="s">
        <v>671</v>
      </c>
      <c r="D750" t="s">
        <v>85</v>
      </c>
      <c r="E750">
        <v>689</v>
      </c>
      <c r="F750">
        <v>60</v>
      </c>
    </row>
    <row r="751" spans="1:6" x14ac:dyDescent="0.2">
      <c r="A751" t="s">
        <v>375</v>
      </c>
      <c r="B751" t="s">
        <v>673</v>
      </c>
      <c r="C751" t="s">
        <v>671</v>
      </c>
      <c r="D751" t="s">
        <v>83</v>
      </c>
      <c r="E751">
        <v>3</v>
      </c>
      <c r="F751">
        <v>1</v>
      </c>
    </row>
    <row r="752" spans="1:6" x14ac:dyDescent="0.2">
      <c r="A752" t="s">
        <v>375</v>
      </c>
      <c r="B752" t="s">
        <v>673</v>
      </c>
      <c r="C752" t="s">
        <v>671</v>
      </c>
      <c r="D752" t="s">
        <v>387</v>
      </c>
      <c r="E752">
        <v>238</v>
      </c>
      <c r="F752">
        <v>97</v>
      </c>
    </row>
    <row r="753" spans="1:6" x14ac:dyDescent="0.2">
      <c r="A753" t="s">
        <v>375</v>
      </c>
      <c r="B753" t="s">
        <v>673</v>
      </c>
      <c r="C753" t="s">
        <v>671</v>
      </c>
      <c r="D753" t="s">
        <v>89</v>
      </c>
      <c r="E753">
        <v>1482</v>
      </c>
      <c r="F753">
        <v>1069</v>
      </c>
    </row>
    <row r="754" spans="1:6" x14ac:dyDescent="0.2">
      <c r="A754" t="s">
        <v>375</v>
      </c>
      <c r="B754" t="s">
        <v>673</v>
      </c>
      <c r="C754" t="s">
        <v>671</v>
      </c>
      <c r="D754" t="s">
        <v>87</v>
      </c>
      <c r="E754">
        <v>219</v>
      </c>
      <c r="F754">
        <v>207</v>
      </c>
    </row>
    <row r="755" spans="1:6" x14ac:dyDescent="0.2">
      <c r="A755" t="s">
        <v>375</v>
      </c>
      <c r="B755" t="s">
        <v>673</v>
      </c>
      <c r="C755" t="s">
        <v>671</v>
      </c>
      <c r="D755" t="s">
        <v>86</v>
      </c>
      <c r="E755">
        <v>11</v>
      </c>
      <c r="F755">
        <v>4</v>
      </c>
    </row>
    <row r="756" spans="1:6" x14ac:dyDescent="0.2">
      <c r="A756" t="s">
        <v>375</v>
      </c>
      <c r="B756" t="s">
        <v>674</v>
      </c>
      <c r="C756" t="s">
        <v>671</v>
      </c>
      <c r="D756" t="s">
        <v>425</v>
      </c>
      <c r="E756">
        <v>106191</v>
      </c>
      <c r="F756">
        <v>55233</v>
      </c>
    </row>
    <row r="757" spans="1:6" x14ac:dyDescent="0.2">
      <c r="A757" t="s">
        <v>375</v>
      </c>
      <c r="B757" t="s">
        <v>674</v>
      </c>
      <c r="C757" t="s">
        <v>671</v>
      </c>
      <c r="D757" t="s">
        <v>90</v>
      </c>
      <c r="E757">
        <v>106</v>
      </c>
      <c r="F757">
        <v>58</v>
      </c>
    </row>
    <row r="758" spans="1:6" x14ac:dyDescent="0.2">
      <c r="A758" t="s">
        <v>375</v>
      </c>
      <c r="B758" t="s">
        <v>674</v>
      </c>
      <c r="C758" t="s">
        <v>671</v>
      </c>
      <c r="D758" t="s">
        <v>92</v>
      </c>
      <c r="E758">
        <v>360</v>
      </c>
      <c r="F758">
        <v>274</v>
      </c>
    </row>
    <row r="759" spans="1:6" x14ac:dyDescent="0.2">
      <c r="A759" t="s">
        <v>375</v>
      </c>
      <c r="B759" t="s">
        <v>674</v>
      </c>
      <c r="C759" t="s">
        <v>671</v>
      </c>
      <c r="D759" t="s">
        <v>426</v>
      </c>
      <c r="E759">
        <v>97208</v>
      </c>
      <c r="F759">
        <v>70920</v>
      </c>
    </row>
    <row r="760" spans="1:6" x14ac:dyDescent="0.2">
      <c r="A760" t="s">
        <v>375</v>
      </c>
      <c r="B760" t="s">
        <v>674</v>
      </c>
      <c r="C760" t="s">
        <v>671</v>
      </c>
      <c r="D760" t="s">
        <v>427</v>
      </c>
      <c r="E760">
        <v>16446</v>
      </c>
      <c r="F760">
        <v>2248</v>
      </c>
    </row>
    <row r="761" spans="1:6" x14ac:dyDescent="0.2">
      <c r="A761" t="s">
        <v>375</v>
      </c>
      <c r="B761" t="s">
        <v>674</v>
      </c>
      <c r="C761" t="s">
        <v>671</v>
      </c>
      <c r="D761" t="s">
        <v>88</v>
      </c>
      <c r="E761">
        <v>312</v>
      </c>
      <c r="F761">
        <v>69</v>
      </c>
    </row>
    <row r="762" spans="1:6" x14ac:dyDescent="0.2">
      <c r="A762" t="s">
        <v>375</v>
      </c>
      <c r="B762" t="s">
        <v>674</v>
      </c>
      <c r="C762" t="s">
        <v>671</v>
      </c>
      <c r="D762" t="s">
        <v>428</v>
      </c>
      <c r="E762">
        <v>100129</v>
      </c>
      <c r="F762">
        <v>59384</v>
      </c>
    </row>
    <row r="763" spans="1:6" x14ac:dyDescent="0.2">
      <c r="A763" t="s">
        <v>375</v>
      </c>
      <c r="B763" t="s">
        <v>675</v>
      </c>
      <c r="C763" t="s">
        <v>671</v>
      </c>
      <c r="D763" t="s">
        <v>94</v>
      </c>
      <c r="E763">
        <v>19</v>
      </c>
      <c r="F763">
        <v>19</v>
      </c>
    </row>
    <row r="764" spans="1:6" x14ac:dyDescent="0.2">
      <c r="A764" t="s">
        <v>375</v>
      </c>
      <c r="B764" t="s">
        <v>675</v>
      </c>
      <c r="C764" t="s">
        <v>671</v>
      </c>
      <c r="D764" t="s">
        <v>136</v>
      </c>
      <c r="E764">
        <v>5816</v>
      </c>
      <c r="F764">
        <v>3659</v>
      </c>
    </row>
    <row r="765" spans="1:6" x14ac:dyDescent="0.2">
      <c r="A765" t="s">
        <v>375</v>
      </c>
      <c r="B765" t="s">
        <v>675</v>
      </c>
      <c r="C765" t="s">
        <v>671</v>
      </c>
      <c r="D765" t="s">
        <v>429</v>
      </c>
      <c r="E765">
        <v>12143</v>
      </c>
      <c r="F765">
        <v>12080</v>
      </c>
    </row>
    <row r="766" spans="1:6" x14ac:dyDescent="0.2">
      <c r="A766" t="s">
        <v>375</v>
      </c>
      <c r="B766" t="s">
        <v>675</v>
      </c>
      <c r="C766" t="s">
        <v>671</v>
      </c>
      <c r="D766" t="s">
        <v>441</v>
      </c>
      <c r="E766">
        <v>796</v>
      </c>
      <c r="F766">
        <v>722</v>
      </c>
    </row>
    <row r="767" spans="1:6" x14ac:dyDescent="0.2">
      <c r="A767" t="s">
        <v>375</v>
      </c>
      <c r="B767" t="s">
        <v>675</v>
      </c>
      <c r="C767" t="s">
        <v>671</v>
      </c>
      <c r="D767" t="s">
        <v>442</v>
      </c>
      <c r="E767">
        <v>377</v>
      </c>
      <c r="F767">
        <v>138</v>
      </c>
    </row>
    <row r="768" spans="1:6" x14ac:dyDescent="0.2">
      <c r="A768" t="s">
        <v>375</v>
      </c>
      <c r="B768" t="s">
        <v>675</v>
      </c>
      <c r="C768" t="s">
        <v>671</v>
      </c>
      <c r="D768" t="s">
        <v>443</v>
      </c>
      <c r="E768">
        <v>578</v>
      </c>
      <c r="F768">
        <v>546</v>
      </c>
    </row>
    <row r="769" spans="1:6" x14ac:dyDescent="0.2">
      <c r="A769" t="s">
        <v>375</v>
      </c>
      <c r="B769" t="s">
        <v>675</v>
      </c>
      <c r="C769" t="s">
        <v>671</v>
      </c>
      <c r="D769" t="s">
        <v>93</v>
      </c>
      <c r="E769">
        <v>23342</v>
      </c>
      <c r="F769">
        <v>16833</v>
      </c>
    </row>
    <row r="770" spans="1:6" x14ac:dyDescent="0.2">
      <c r="A770" t="s">
        <v>375</v>
      </c>
      <c r="B770" t="s">
        <v>675</v>
      </c>
      <c r="C770" t="s">
        <v>671</v>
      </c>
      <c r="D770" t="s">
        <v>111</v>
      </c>
      <c r="E770">
        <v>68537</v>
      </c>
      <c r="F770">
        <v>57523</v>
      </c>
    </row>
    <row r="771" spans="1:6" x14ac:dyDescent="0.2">
      <c r="A771" t="s">
        <v>375</v>
      </c>
      <c r="B771" t="s">
        <v>676</v>
      </c>
      <c r="C771" t="s">
        <v>671</v>
      </c>
      <c r="D771" t="s">
        <v>95</v>
      </c>
      <c r="E771">
        <v>8725</v>
      </c>
      <c r="F771">
        <v>6858</v>
      </c>
    </row>
    <row r="772" spans="1:6" x14ac:dyDescent="0.2">
      <c r="A772" t="s">
        <v>375</v>
      </c>
      <c r="B772" t="s">
        <v>676</v>
      </c>
      <c r="C772" t="s">
        <v>671</v>
      </c>
      <c r="D772" t="s">
        <v>386</v>
      </c>
      <c r="E772">
        <v>117</v>
      </c>
      <c r="F772">
        <v>105</v>
      </c>
    </row>
    <row r="773" spans="1:6" x14ac:dyDescent="0.2">
      <c r="A773" t="s">
        <v>375</v>
      </c>
      <c r="B773" t="s">
        <v>676</v>
      </c>
      <c r="C773" t="s">
        <v>671</v>
      </c>
      <c r="D773" t="s">
        <v>385</v>
      </c>
      <c r="E773">
        <v>165</v>
      </c>
      <c r="F773">
        <v>126</v>
      </c>
    </row>
    <row r="774" spans="1:6" x14ac:dyDescent="0.2">
      <c r="A774" t="s">
        <v>375</v>
      </c>
      <c r="B774" t="s">
        <v>676</v>
      </c>
      <c r="C774" t="s">
        <v>671</v>
      </c>
      <c r="D774" t="s">
        <v>430</v>
      </c>
      <c r="E774">
        <v>51143</v>
      </c>
      <c r="F774">
        <v>39116</v>
      </c>
    </row>
    <row r="775" spans="1:6" x14ac:dyDescent="0.2">
      <c r="A775" t="s">
        <v>375</v>
      </c>
      <c r="B775" t="s">
        <v>676</v>
      </c>
      <c r="C775" t="s">
        <v>671</v>
      </c>
      <c r="D775" t="s">
        <v>431</v>
      </c>
      <c r="E775">
        <v>903</v>
      </c>
      <c r="F775">
        <v>358</v>
      </c>
    </row>
    <row r="776" spans="1:6" x14ac:dyDescent="0.2">
      <c r="A776" t="s">
        <v>375</v>
      </c>
      <c r="B776" t="s">
        <v>676</v>
      </c>
      <c r="C776" t="s">
        <v>671</v>
      </c>
      <c r="D776" t="s">
        <v>96</v>
      </c>
      <c r="E776">
        <v>80634</v>
      </c>
      <c r="F776">
        <v>48807</v>
      </c>
    </row>
    <row r="777" spans="1:6" x14ac:dyDescent="0.2">
      <c r="A777" t="s">
        <v>375</v>
      </c>
      <c r="B777" t="s">
        <v>676</v>
      </c>
      <c r="C777" t="s">
        <v>671</v>
      </c>
      <c r="D777" t="s">
        <v>432</v>
      </c>
      <c r="E777">
        <v>19296</v>
      </c>
      <c r="F777">
        <v>16102</v>
      </c>
    </row>
    <row r="778" spans="1:6" x14ac:dyDescent="0.2">
      <c r="A778" t="s">
        <v>375</v>
      </c>
      <c r="B778" t="s">
        <v>676</v>
      </c>
      <c r="C778" t="s">
        <v>671</v>
      </c>
      <c r="D778" t="s">
        <v>433</v>
      </c>
      <c r="E778">
        <v>451</v>
      </c>
      <c r="F778">
        <v>373</v>
      </c>
    </row>
    <row r="779" spans="1:6" x14ac:dyDescent="0.2">
      <c r="A779" t="s">
        <v>375</v>
      </c>
      <c r="B779" t="s">
        <v>677</v>
      </c>
      <c r="C779" t="s">
        <v>671</v>
      </c>
      <c r="D779" t="s">
        <v>434</v>
      </c>
      <c r="E779">
        <v>16862</v>
      </c>
      <c r="F779">
        <v>2811</v>
      </c>
    </row>
    <row r="780" spans="1:6" x14ac:dyDescent="0.2">
      <c r="A780" t="s">
        <v>375</v>
      </c>
      <c r="B780" t="s">
        <v>678</v>
      </c>
      <c r="C780" t="s">
        <v>671</v>
      </c>
      <c r="D780" t="s">
        <v>110</v>
      </c>
      <c r="E780">
        <v>4604</v>
      </c>
      <c r="F780">
        <v>4210</v>
      </c>
    </row>
    <row r="781" spans="1:6" x14ac:dyDescent="0.2">
      <c r="A781" t="s">
        <v>375</v>
      </c>
      <c r="B781" t="s">
        <v>679</v>
      </c>
      <c r="C781" t="s">
        <v>671</v>
      </c>
      <c r="D781" t="s">
        <v>97</v>
      </c>
      <c r="E781">
        <v>6681</v>
      </c>
      <c r="F781">
        <v>322</v>
      </c>
    </row>
    <row r="782" spans="1:6" x14ac:dyDescent="0.2">
      <c r="A782" t="s">
        <v>375</v>
      </c>
      <c r="B782" t="s">
        <v>679</v>
      </c>
      <c r="C782" t="s">
        <v>671</v>
      </c>
      <c r="D782" t="s">
        <v>98</v>
      </c>
      <c r="E782">
        <v>5880</v>
      </c>
      <c r="F782">
        <v>329</v>
      </c>
    </row>
    <row r="783" spans="1:6" x14ac:dyDescent="0.2">
      <c r="A783" t="s">
        <v>375</v>
      </c>
      <c r="B783" t="s">
        <v>679</v>
      </c>
      <c r="C783" t="s">
        <v>671</v>
      </c>
      <c r="D783" t="s">
        <v>99</v>
      </c>
      <c r="E783">
        <v>14662</v>
      </c>
      <c r="F783">
        <v>2110</v>
      </c>
    </row>
    <row r="784" spans="1:6" x14ac:dyDescent="0.2">
      <c r="A784" t="s">
        <v>375</v>
      </c>
      <c r="B784" t="s">
        <v>680</v>
      </c>
      <c r="C784" t="s">
        <v>671</v>
      </c>
      <c r="D784" t="s">
        <v>92</v>
      </c>
      <c r="E784">
        <v>714</v>
      </c>
      <c r="F784">
        <v>23</v>
      </c>
    </row>
    <row r="785" spans="1:16" x14ac:dyDescent="0.2">
      <c r="A785" t="s">
        <v>375</v>
      </c>
      <c r="B785" t="s">
        <v>680</v>
      </c>
      <c r="C785" t="s">
        <v>671</v>
      </c>
      <c r="D785" t="s">
        <v>102</v>
      </c>
      <c r="E785">
        <v>4158</v>
      </c>
      <c r="F785">
        <v>773</v>
      </c>
    </row>
    <row r="786" spans="1:16" x14ac:dyDescent="0.2">
      <c r="A786" t="s">
        <v>375</v>
      </c>
      <c r="B786" t="s">
        <v>680</v>
      </c>
      <c r="C786" t="s">
        <v>671</v>
      </c>
      <c r="D786" t="s">
        <v>435</v>
      </c>
      <c r="E786">
        <v>8992</v>
      </c>
      <c r="F786">
        <v>2037</v>
      </c>
    </row>
    <row r="787" spans="1:16" x14ac:dyDescent="0.2">
      <c r="A787" t="s">
        <v>375</v>
      </c>
      <c r="B787" t="s">
        <v>680</v>
      </c>
      <c r="C787" t="s">
        <v>671</v>
      </c>
      <c r="D787" t="s">
        <v>876</v>
      </c>
      <c r="E787">
        <v>1</v>
      </c>
      <c r="F787">
        <v>1</v>
      </c>
    </row>
    <row r="788" spans="1:16" x14ac:dyDescent="0.2">
      <c r="A788" t="s">
        <v>375</v>
      </c>
      <c r="B788" t="s">
        <v>680</v>
      </c>
      <c r="C788" t="s">
        <v>671</v>
      </c>
      <c r="D788" t="s">
        <v>101</v>
      </c>
      <c r="E788">
        <v>3790</v>
      </c>
      <c r="F788">
        <v>1060</v>
      </c>
    </row>
    <row r="789" spans="1:16" x14ac:dyDescent="0.2">
      <c r="A789" t="s">
        <v>375</v>
      </c>
      <c r="B789" t="s">
        <v>680</v>
      </c>
      <c r="C789" t="s">
        <v>671</v>
      </c>
      <c r="D789" t="s">
        <v>100</v>
      </c>
      <c r="E789">
        <v>5832</v>
      </c>
      <c r="F789">
        <v>348</v>
      </c>
    </row>
    <row r="790" spans="1:16" x14ac:dyDescent="0.2">
      <c r="A790" t="s">
        <v>375</v>
      </c>
      <c r="B790" t="s">
        <v>681</v>
      </c>
      <c r="C790" t="s">
        <v>671</v>
      </c>
      <c r="D790" t="s">
        <v>105</v>
      </c>
      <c r="E790">
        <v>167</v>
      </c>
      <c r="F790">
        <v>167</v>
      </c>
    </row>
    <row r="791" spans="1:16" x14ac:dyDescent="0.2">
      <c r="A791" t="s">
        <v>375</v>
      </c>
      <c r="B791" t="s">
        <v>681</v>
      </c>
      <c r="C791" t="s">
        <v>671</v>
      </c>
      <c r="D791" t="s">
        <v>104</v>
      </c>
      <c r="E791">
        <v>23</v>
      </c>
      <c r="F791">
        <v>19</v>
      </c>
    </row>
    <row r="792" spans="1:16" x14ac:dyDescent="0.2">
      <c r="A792" t="s">
        <v>375</v>
      </c>
      <c r="B792" t="s">
        <v>681</v>
      </c>
      <c r="C792" t="s">
        <v>671</v>
      </c>
      <c r="D792" t="s">
        <v>103</v>
      </c>
      <c r="E792">
        <v>25</v>
      </c>
      <c r="F792">
        <v>17</v>
      </c>
    </row>
    <row r="793" spans="1:16" x14ac:dyDescent="0.2">
      <c r="A793" t="s">
        <v>375</v>
      </c>
      <c r="B793" t="s">
        <v>682</v>
      </c>
      <c r="C793" t="s">
        <v>671</v>
      </c>
      <c r="D793" t="s">
        <v>109</v>
      </c>
      <c r="E793">
        <v>140</v>
      </c>
      <c r="F793">
        <v>43</v>
      </c>
    </row>
    <row r="794" spans="1:16" x14ac:dyDescent="0.2">
      <c r="A794" t="s">
        <v>375</v>
      </c>
      <c r="B794" t="s">
        <v>682</v>
      </c>
      <c r="C794" t="s">
        <v>671</v>
      </c>
      <c r="D794" t="s">
        <v>107</v>
      </c>
      <c r="E794">
        <v>364</v>
      </c>
      <c r="F794">
        <v>17</v>
      </c>
    </row>
    <row r="795" spans="1:16" x14ac:dyDescent="0.2">
      <c r="A795" t="s">
        <v>375</v>
      </c>
      <c r="B795" t="s">
        <v>682</v>
      </c>
      <c r="C795" t="s">
        <v>671</v>
      </c>
      <c r="D795" t="s">
        <v>106</v>
      </c>
      <c r="E795">
        <v>896</v>
      </c>
      <c r="F795">
        <v>352</v>
      </c>
    </row>
    <row r="796" spans="1:16" x14ac:dyDescent="0.2">
      <c r="A796" t="s">
        <v>375</v>
      </c>
      <c r="B796" t="s">
        <v>682</v>
      </c>
      <c r="C796" t="s">
        <v>671</v>
      </c>
      <c r="D796" t="s">
        <v>108</v>
      </c>
      <c r="E796">
        <v>45</v>
      </c>
      <c r="F796">
        <v>28</v>
      </c>
    </row>
    <row r="797" spans="1:16" x14ac:dyDescent="0.2">
      <c r="A797" t="s">
        <v>375</v>
      </c>
      <c r="B797" t="s">
        <v>683</v>
      </c>
      <c r="C797" t="s">
        <v>671</v>
      </c>
      <c r="D797" t="s">
        <v>436</v>
      </c>
      <c r="E797">
        <v>9602</v>
      </c>
      <c r="F797">
        <v>1553</v>
      </c>
    </row>
    <row r="798" spans="1:16" x14ac:dyDescent="0.2">
      <c r="A798" t="s">
        <v>375</v>
      </c>
      <c r="B798" t="s">
        <v>684</v>
      </c>
      <c r="C798" t="s">
        <v>671</v>
      </c>
      <c r="D798" t="s">
        <v>110</v>
      </c>
      <c r="E798">
        <v>6044</v>
      </c>
      <c r="F798">
        <v>2910</v>
      </c>
    </row>
    <row r="799" spans="1:16" x14ac:dyDescent="0.2">
      <c r="A799" t="s">
        <v>357</v>
      </c>
      <c r="B799" t="s">
        <v>437</v>
      </c>
      <c r="C799" t="s">
        <v>403</v>
      </c>
      <c r="D799" t="s">
        <v>403</v>
      </c>
      <c r="E799">
        <v>92</v>
      </c>
      <c r="F799">
        <v>57</v>
      </c>
      <c r="G799">
        <v>175.92</v>
      </c>
      <c r="H799">
        <v>36</v>
      </c>
      <c r="I799">
        <v>57</v>
      </c>
      <c r="J799">
        <v>38.89</v>
      </c>
      <c r="K799">
        <v>117.44</v>
      </c>
      <c r="L799">
        <v>15</v>
      </c>
      <c r="M799">
        <v>63</v>
      </c>
      <c r="N799">
        <v>8</v>
      </c>
      <c r="O799">
        <v>4</v>
      </c>
      <c r="P799">
        <v>2</v>
      </c>
    </row>
    <row r="800" spans="1:16" x14ac:dyDescent="0.2">
      <c r="A800" t="s">
        <v>357</v>
      </c>
      <c r="B800" t="s">
        <v>437</v>
      </c>
      <c r="C800" t="s">
        <v>671</v>
      </c>
      <c r="D800" t="s">
        <v>403</v>
      </c>
      <c r="E800">
        <v>386118</v>
      </c>
      <c r="F800">
        <v>84041</v>
      </c>
      <c r="G800">
        <v>88.77</v>
      </c>
      <c r="H800">
        <v>18139</v>
      </c>
      <c r="I800">
        <v>119311</v>
      </c>
      <c r="J800">
        <v>115</v>
      </c>
      <c r="K800">
        <v>110.14</v>
      </c>
      <c r="L800">
        <v>27083</v>
      </c>
      <c r="M800">
        <v>280871</v>
      </c>
      <c r="N800">
        <v>55118</v>
      </c>
      <c r="O800">
        <v>16088</v>
      </c>
      <c r="P800">
        <v>6950</v>
      </c>
    </row>
    <row r="801" spans="1:16" x14ac:dyDescent="0.2">
      <c r="A801" t="s">
        <v>357</v>
      </c>
      <c r="B801" t="s">
        <v>437</v>
      </c>
      <c r="C801" t="s">
        <v>115</v>
      </c>
      <c r="D801" t="s">
        <v>403</v>
      </c>
      <c r="E801">
        <v>3789</v>
      </c>
      <c r="F801">
        <v>717</v>
      </c>
      <c r="G801">
        <v>82.85</v>
      </c>
      <c r="H801">
        <v>161</v>
      </c>
      <c r="I801">
        <v>1054</v>
      </c>
      <c r="J801">
        <v>110.85</v>
      </c>
      <c r="K801">
        <v>108.98</v>
      </c>
      <c r="L801">
        <v>263</v>
      </c>
      <c r="M801">
        <v>2682</v>
      </c>
      <c r="N801">
        <v>636</v>
      </c>
      <c r="O801">
        <v>156</v>
      </c>
      <c r="P801">
        <v>52</v>
      </c>
    </row>
    <row r="802" spans="1:16" x14ac:dyDescent="0.2">
      <c r="A802" t="s">
        <v>357</v>
      </c>
      <c r="B802" t="s">
        <v>437</v>
      </c>
      <c r="C802" t="s">
        <v>116</v>
      </c>
      <c r="D802" t="s">
        <v>403</v>
      </c>
      <c r="E802">
        <v>2715</v>
      </c>
      <c r="F802">
        <v>448</v>
      </c>
      <c r="G802">
        <v>78.989999999999995</v>
      </c>
      <c r="H802">
        <v>299</v>
      </c>
      <c r="I802">
        <v>2230</v>
      </c>
      <c r="J802">
        <v>71.05</v>
      </c>
      <c r="K802">
        <v>60.1</v>
      </c>
      <c r="L802">
        <v>361</v>
      </c>
      <c r="M802">
        <v>1765</v>
      </c>
      <c r="N802">
        <v>398</v>
      </c>
      <c r="O802">
        <v>135</v>
      </c>
      <c r="P802">
        <v>56</v>
      </c>
    </row>
    <row r="803" spans="1:16" x14ac:dyDescent="0.2">
      <c r="A803" t="s">
        <v>357</v>
      </c>
      <c r="B803" t="s">
        <v>437</v>
      </c>
      <c r="C803" t="s">
        <v>117</v>
      </c>
      <c r="D803" t="s">
        <v>403</v>
      </c>
      <c r="E803">
        <v>4942</v>
      </c>
      <c r="F803">
        <v>1371</v>
      </c>
      <c r="G803">
        <v>107.08</v>
      </c>
      <c r="H803">
        <v>190</v>
      </c>
      <c r="I803">
        <v>1236</v>
      </c>
      <c r="J803">
        <v>134.96</v>
      </c>
      <c r="K803">
        <v>136.08000000000001</v>
      </c>
      <c r="L803">
        <v>314</v>
      </c>
      <c r="M803">
        <v>3755</v>
      </c>
      <c r="N803">
        <v>616</v>
      </c>
      <c r="O803">
        <v>152</v>
      </c>
      <c r="P803">
        <v>104</v>
      </c>
    </row>
    <row r="804" spans="1:16" x14ac:dyDescent="0.2">
      <c r="A804" t="s">
        <v>357</v>
      </c>
      <c r="B804" t="s">
        <v>437</v>
      </c>
      <c r="C804" t="s">
        <v>118</v>
      </c>
      <c r="D804" t="s">
        <v>403</v>
      </c>
      <c r="E804">
        <v>3921</v>
      </c>
      <c r="F804">
        <v>779</v>
      </c>
      <c r="G804">
        <v>84.74</v>
      </c>
      <c r="H804">
        <v>163</v>
      </c>
      <c r="I804">
        <v>1174</v>
      </c>
      <c r="J804">
        <v>115.06</v>
      </c>
      <c r="K804">
        <v>110.13</v>
      </c>
      <c r="L804">
        <v>186</v>
      </c>
      <c r="M804">
        <v>2919</v>
      </c>
      <c r="N804">
        <v>598</v>
      </c>
      <c r="O804">
        <v>143</v>
      </c>
      <c r="P804">
        <v>75</v>
      </c>
    </row>
    <row r="805" spans="1:16" x14ac:dyDescent="0.2">
      <c r="A805" t="s">
        <v>357</v>
      </c>
      <c r="B805" t="s">
        <v>437</v>
      </c>
      <c r="C805" t="s">
        <v>119</v>
      </c>
      <c r="D805" t="s">
        <v>403</v>
      </c>
      <c r="E805">
        <v>2133</v>
      </c>
      <c r="F805">
        <v>394</v>
      </c>
      <c r="G805">
        <v>84.29</v>
      </c>
      <c r="H805">
        <v>86</v>
      </c>
      <c r="I805">
        <v>640</v>
      </c>
      <c r="J805">
        <v>110.84</v>
      </c>
      <c r="K805">
        <v>106.27</v>
      </c>
      <c r="L805">
        <v>141</v>
      </c>
      <c r="M805">
        <v>1590</v>
      </c>
      <c r="N805">
        <v>307</v>
      </c>
      <c r="O805">
        <v>66</v>
      </c>
      <c r="P805">
        <v>29</v>
      </c>
    </row>
    <row r="806" spans="1:16" x14ac:dyDescent="0.2">
      <c r="A806" t="s">
        <v>357</v>
      </c>
      <c r="B806" t="s">
        <v>437</v>
      </c>
      <c r="C806" t="s">
        <v>120</v>
      </c>
      <c r="D806" t="s">
        <v>403</v>
      </c>
      <c r="E806">
        <v>3028</v>
      </c>
      <c r="F806">
        <v>740</v>
      </c>
      <c r="G806">
        <v>93.75</v>
      </c>
      <c r="H806">
        <v>101</v>
      </c>
      <c r="I806">
        <v>797</v>
      </c>
      <c r="J806">
        <v>130.24</v>
      </c>
      <c r="K806">
        <v>126.58</v>
      </c>
      <c r="L806">
        <v>151</v>
      </c>
      <c r="M806">
        <v>2353</v>
      </c>
      <c r="N806">
        <v>380</v>
      </c>
      <c r="O806">
        <v>98</v>
      </c>
      <c r="P806">
        <v>46</v>
      </c>
    </row>
    <row r="807" spans="1:16" x14ac:dyDescent="0.2">
      <c r="A807" t="s">
        <v>357</v>
      </c>
      <c r="B807" t="s">
        <v>437</v>
      </c>
      <c r="C807" t="s">
        <v>91</v>
      </c>
      <c r="D807" t="s">
        <v>403</v>
      </c>
      <c r="E807">
        <v>18109</v>
      </c>
      <c r="F807">
        <v>3803</v>
      </c>
      <c r="G807">
        <v>87.78</v>
      </c>
      <c r="H807">
        <v>1183</v>
      </c>
      <c r="I807">
        <v>7578</v>
      </c>
      <c r="J807">
        <v>100.05</v>
      </c>
      <c r="K807">
        <v>98.09</v>
      </c>
      <c r="L807">
        <v>3244</v>
      </c>
      <c r="M807">
        <v>10368</v>
      </c>
      <c r="N807">
        <v>1205</v>
      </c>
      <c r="O807">
        <v>2893</v>
      </c>
      <c r="P807">
        <v>399</v>
      </c>
    </row>
    <row r="808" spans="1:16" x14ac:dyDescent="0.2">
      <c r="A808" t="s">
        <v>357</v>
      </c>
      <c r="B808" t="s">
        <v>437</v>
      </c>
      <c r="C808" t="s">
        <v>121</v>
      </c>
      <c r="D808" t="s">
        <v>403</v>
      </c>
      <c r="E808">
        <v>4787</v>
      </c>
      <c r="F808">
        <v>1309</v>
      </c>
      <c r="G808">
        <v>104.87</v>
      </c>
      <c r="H808">
        <v>221</v>
      </c>
      <c r="I808">
        <v>1329</v>
      </c>
      <c r="J808">
        <v>133.59</v>
      </c>
      <c r="K808">
        <v>133.94999999999999</v>
      </c>
      <c r="L808">
        <v>208</v>
      </c>
      <c r="M808">
        <v>3789</v>
      </c>
      <c r="N808">
        <v>552</v>
      </c>
      <c r="O808">
        <v>149</v>
      </c>
      <c r="P808">
        <v>89</v>
      </c>
    </row>
    <row r="809" spans="1:16" x14ac:dyDescent="0.2">
      <c r="A809" t="s">
        <v>357</v>
      </c>
      <c r="B809" t="s">
        <v>437</v>
      </c>
      <c r="C809" t="s">
        <v>122</v>
      </c>
      <c r="D809" t="s">
        <v>403</v>
      </c>
      <c r="E809">
        <v>5512</v>
      </c>
      <c r="F809">
        <v>1413</v>
      </c>
      <c r="G809">
        <v>96.29</v>
      </c>
      <c r="H809">
        <v>205</v>
      </c>
      <c r="I809">
        <v>1503</v>
      </c>
      <c r="J809">
        <v>154.94</v>
      </c>
      <c r="K809">
        <v>130.37</v>
      </c>
      <c r="L809">
        <v>342</v>
      </c>
      <c r="M809">
        <v>4004</v>
      </c>
      <c r="N809">
        <v>855</v>
      </c>
      <c r="O809">
        <v>203</v>
      </c>
      <c r="P809">
        <v>108</v>
      </c>
    </row>
    <row r="810" spans="1:16" x14ac:dyDescent="0.2">
      <c r="A810" t="s">
        <v>357</v>
      </c>
      <c r="B810" t="s">
        <v>437</v>
      </c>
      <c r="C810" t="s">
        <v>94</v>
      </c>
      <c r="D810" t="s">
        <v>403</v>
      </c>
      <c r="E810">
        <v>13163</v>
      </c>
      <c r="F810">
        <v>3117</v>
      </c>
      <c r="G810">
        <v>90.72</v>
      </c>
      <c r="H810">
        <v>575</v>
      </c>
      <c r="I810">
        <v>3529</v>
      </c>
      <c r="J810">
        <v>121.57</v>
      </c>
      <c r="K810">
        <v>122.9</v>
      </c>
      <c r="L810">
        <v>697</v>
      </c>
      <c r="M810">
        <v>9718</v>
      </c>
      <c r="N810">
        <v>2152</v>
      </c>
      <c r="O810">
        <v>372</v>
      </c>
      <c r="P810">
        <v>224</v>
      </c>
    </row>
    <row r="811" spans="1:16" x14ac:dyDescent="0.2">
      <c r="A811" t="s">
        <v>357</v>
      </c>
      <c r="B811" t="s">
        <v>437</v>
      </c>
      <c r="C811" t="s">
        <v>123</v>
      </c>
      <c r="D811" t="s">
        <v>403</v>
      </c>
      <c r="E811">
        <v>3018</v>
      </c>
      <c r="F811">
        <v>507</v>
      </c>
      <c r="G811">
        <v>79.45</v>
      </c>
      <c r="H811">
        <v>127</v>
      </c>
      <c r="I811">
        <v>788</v>
      </c>
      <c r="J811">
        <v>102.89</v>
      </c>
      <c r="K811">
        <v>105.66</v>
      </c>
      <c r="L811">
        <v>256</v>
      </c>
      <c r="M811">
        <v>2142</v>
      </c>
      <c r="N811">
        <v>414</v>
      </c>
      <c r="O811">
        <v>156</v>
      </c>
      <c r="P811">
        <v>50</v>
      </c>
    </row>
    <row r="812" spans="1:16" x14ac:dyDescent="0.2">
      <c r="A812" t="s">
        <v>357</v>
      </c>
      <c r="B812" t="s">
        <v>437</v>
      </c>
      <c r="C812" t="s">
        <v>124</v>
      </c>
      <c r="D812" t="s">
        <v>403</v>
      </c>
      <c r="E812">
        <v>19538</v>
      </c>
      <c r="F812">
        <v>4780</v>
      </c>
      <c r="G812">
        <v>94.3</v>
      </c>
      <c r="H812">
        <v>734</v>
      </c>
      <c r="I812">
        <v>5118</v>
      </c>
      <c r="J812">
        <v>133.12</v>
      </c>
      <c r="K812">
        <v>128.36000000000001</v>
      </c>
      <c r="L812">
        <v>792</v>
      </c>
      <c r="M812">
        <v>14466</v>
      </c>
      <c r="N812">
        <v>3345</v>
      </c>
      <c r="O812">
        <v>621</v>
      </c>
      <c r="P812">
        <v>313</v>
      </c>
    </row>
    <row r="813" spans="1:16" x14ac:dyDescent="0.2">
      <c r="A813" t="s">
        <v>357</v>
      </c>
      <c r="B813" t="s">
        <v>437</v>
      </c>
      <c r="C813" t="s">
        <v>125</v>
      </c>
      <c r="D813" t="s">
        <v>403</v>
      </c>
      <c r="E813">
        <v>24235</v>
      </c>
      <c r="F813">
        <v>5839</v>
      </c>
      <c r="G813">
        <v>94.47</v>
      </c>
      <c r="H813">
        <v>1122</v>
      </c>
      <c r="I813">
        <v>7277</v>
      </c>
      <c r="J813">
        <v>129.72</v>
      </c>
      <c r="K813">
        <v>125.25</v>
      </c>
      <c r="L813">
        <v>1208</v>
      </c>
      <c r="M813">
        <v>17592</v>
      </c>
      <c r="N813">
        <v>4098</v>
      </c>
      <c r="O813">
        <v>855</v>
      </c>
      <c r="P813">
        <v>482</v>
      </c>
    </row>
    <row r="814" spans="1:16" x14ac:dyDescent="0.2">
      <c r="A814" t="s">
        <v>357</v>
      </c>
      <c r="B814" t="s">
        <v>437</v>
      </c>
      <c r="C814" t="s">
        <v>126</v>
      </c>
      <c r="D814" t="s">
        <v>403</v>
      </c>
      <c r="E814">
        <v>20628</v>
      </c>
      <c r="F814">
        <v>4733</v>
      </c>
      <c r="G814">
        <v>91.63</v>
      </c>
      <c r="H814">
        <v>779</v>
      </c>
      <c r="I814">
        <v>5293</v>
      </c>
      <c r="J814">
        <v>126.63</v>
      </c>
      <c r="K814">
        <v>117.71</v>
      </c>
      <c r="L814">
        <v>1033</v>
      </c>
      <c r="M814">
        <v>15386</v>
      </c>
      <c r="N814">
        <v>3225</v>
      </c>
      <c r="O814">
        <v>641</v>
      </c>
      <c r="P814">
        <v>343</v>
      </c>
    </row>
    <row r="815" spans="1:16" x14ac:dyDescent="0.2">
      <c r="A815" t="s">
        <v>357</v>
      </c>
      <c r="B815" t="s">
        <v>437</v>
      </c>
      <c r="C815" t="s">
        <v>127</v>
      </c>
      <c r="D815" t="s">
        <v>403</v>
      </c>
      <c r="E815">
        <v>10007</v>
      </c>
      <c r="F815">
        <v>2465</v>
      </c>
      <c r="G815">
        <v>95.64</v>
      </c>
      <c r="H815">
        <v>393</v>
      </c>
      <c r="I815">
        <v>2691</v>
      </c>
      <c r="J815">
        <v>173.82</v>
      </c>
      <c r="K815">
        <v>128.19</v>
      </c>
      <c r="L815">
        <v>576</v>
      </c>
      <c r="M815">
        <v>7464</v>
      </c>
      <c r="N815">
        <v>1488</v>
      </c>
      <c r="O815">
        <v>278</v>
      </c>
      <c r="P815">
        <v>201</v>
      </c>
    </row>
    <row r="816" spans="1:16" x14ac:dyDescent="0.2">
      <c r="A816" t="s">
        <v>357</v>
      </c>
      <c r="B816" t="s">
        <v>437</v>
      </c>
      <c r="C816" t="s">
        <v>85</v>
      </c>
      <c r="D816" t="s">
        <v>403</v>
      </c>
      <c r="E816">
        <v>10930</v>
      </c>
      <c r="F816">
        <v>1796</v>
      </c>
      <c r="G816">
        <v>78.040000000000006</v>
      </c>
      <c r="H816">
        <v>509</v>
      </c>
      <c r="I816">
        <v>3322</v>
      </c>
      <c r="J816">
        <v>109.12</v>
      </c>
      <c r="K816">
        <v>107.38</v>
      </c>
      <c r="L816">
        <v>633</v>
      </c>
      <c r="M816">
        <v>7668</v>
      </c>
      <c r="N816">
        <v>2045</v>
      </c>
      <c r="O816">
        <v>374</v>
      </c>
      <c r="P816">
        <v>210</v>
      </c>
    </row>
    <row r="817" spans="1:16" x14ac:dyDescent="0.2">
      <c r="A817" t="s">
        <v>357</v>
      </c>
      <c r="B817" t="s">
        <v>437</v>
      </c>
      <c r="C817" t="s">
        <v>128</v>
      </c>
      <c r="D817" t="s">
        <v>403</v>
      </c>
      <c r="E817">
        <v>5027</v>
      </c>
      <c r="F817">
        <v>1097</v>
      </c>
      <c r="G817">
        <v>88.72</v>
      </c>
      <c r="H817">
        <v>245</v>
      </c>
      <c r="I817">
        <v>1584</v>
      </c>
      <c r="J817">
        <v>127.42</v>
      </c>
      <c r="K817">
        <v>118.14</v>
      </c>
      <c r="L817">
        <v>347</v>
      </c>
      <c r="M817">
        <v>3656</v>
      </c>
      <c r="N817">
        <v>774</v>
      </c>
      <c r="O817">
        <v>172</v>
      </c>
      <c r="P817">
        <v>78</v>
      </c>
    </row>
    <row r="818" spans="1:16" x14ac:dyDescent="0.2">
      <c r="A818" t="s">
        <v>357</v>
      </c>
      <c r="B818" t="s">
        <v>437</v>
      </c>
      <c r="C818" t="s">
        <v>129</v>
      </c>
      <c r="D818" t="s">
        <v>403</v>
      </c>
      <c r="E818">
        <v>7833</v>
      </c>
      <c r="F818">
        <v>1840</v>
      </c>
      <c r="G818">
        <v>93.11</v>
      </c>
      <c r="H818">
        <v>344</v>
      </c>
      <c r="I818">
        <v>2132</v>
      </c>
      <c r="J818">
        <v>122.91</v>
      </c>
      <c r="K818">
        <v>117.79</v>
      </c>
      <c r="L818">
        <v>463</v>
      </c>
      <c r="M818">
        <v>5723</v>
      </c>
      <c r="N818">
        <v>1236</v>
      </c>
      <c r="O818">
        <v>269</v>
      </c>
      <c r="P818">
        <v>142</v>
      </c>
    </row>
    <row r="819" spans="1:16" x14ac:dyDescent="0.2">
      <c r="A819" t="s">
        <v>357</v>
      </c>
      <c r="B819" t="s">
        <v>437</v>
      </c>
      <c r="C819" t="s">
        <v>130</v>
      </c>
      <c r="D819" t="s">
        <v>403</v>
      </c>
      <c r="E819">
        <v>4802</v>
      </c>
      <c r="F819">
        <v>1437</v>
      </c>
      <c r="G819">
        <v>107.46</v>
      </c>
      <c r="H819">
        <v>198</v>
      </c>
      <c r="I819">
        <v>1193</v>
      </c>
      <c r="J819">
        <v>142.47999999999999</v>
      </c>
      <c r="K819">
        <v>147.03</v>
      </c>
      <c r="L819">
        <v>286</v>
      </c>
      <c r="M819">
        <v>3651</v>
      </c>
      <c r="N819">
        <v>686</v>
      </c>
      <c r="O819">
        <v>108</v>
      </c>
      <c r="P819">
        <v>71</v>
      </c>
    </row>
    <row r="820" spans="1:16" x14ac:dyDescent="0.2">
      <c r="A820" t="s">
        <v>357</v>
      </c>
      <c r="B820" t="s">
        <v>437</v>
      </c>
      <c r="C820" t="s">
        <v>131</v>
      </c>
      <c r="D820" t="s">
        <v>403</v>
      </c>
      <c r="E820">
        <v>9544</v>
      </c>
      <c r="F820">
        <v>2165</v>
      </c>
      <c r="G820">
        <v>92.75</v>
      </c>
      <c r="H820">
        <v>456</v>
      </c>
      <c r="I820">
        <v>2618</v>
      </c>
      <c r="J820">
        <v>133.91</v>
      </c>
      <c r="K820">
        <v>123.67</v>
      </c>
      <c r="L820">
        <v>847</v>
      </c>
      <c r="M820">
        <v>6986</v>
      </c>
      <c r="N820">
        <v>1235</v>
      </c>
      <c r="O820">
        <v>298</v>
      </c>
      <c r="P820">
        <v>177</v>
      </c>
    </row>
    <row r="821" spans="1:16" x14ac:dyDescent="0.2">
      <c r="A821" t="s">
        <v>357</v>
      </c>
      <c r="B821" t="s">
        <v>437</v>
      </c>
      <c r="C821" t="s">
        <v>132</v>
      </c>
      <c r="D821" t="s">
        <v>403</v>
      </c>
      <c r="E821">
        <v>5576</v>
      </c>
      <c r="F821">
        <v>1013</v>
      </c>
      <c r="G821">
        <v>83.82</v>
      </c>
      <c r="H821">
        <v>244</v>
      </c>
      <c r="I821">
        <v>1599</v>
      </c>
      <c r="J821">
        <v>114.54</v>
      </c>
      <c r="K821">
        <v>115.03</v>
      </c>
      <c r="L821">
        <v>496</v>
      </c>
      <c r="M821">
        <v>4063</v>
      </c>
      <c r="N821">
        <v>757</v>
      </c>
      <c r="O821">
        <v>174</v>
      </c>
      <c r="P821">
        <v>86</v>
      </c>
    </row>
    <row r="822" spans="1:16" x14ac:dyDescent="0.2">
      <c r="A822" t="s">
        <v>357</v>
      </c>
      <c r="B822" t="s">
        <v>437</v>
      </c>
      <c r="C822" t="s">
        <v>133</v>
      </c>
      <c r="D822" t="s">
        <v>403</v>
      </c>
      <c r="E822">
        <v>4768</v>
      </c>
      <c r="F822">
        <v>1121</v>
      </c>
      <c r="G822">
        <v>98.21</v>
      </c>
      <c r="H822">
        <v>198</v>
      </c>
      <c r="I822">
        <v>1452</v>
      </c>
      <c r="J822">
        <v>116.38</v>
      </c>
      <c r="K822">
        <v>115.29</v>
      </c>
      <c r="L822">
        <v>302</v>
      </c>
      <c r="M822">
        <v>3537</v>
      </c>
      <c r="N822">
        <v>692</v>
      </c>
      <c r="O822">
        <v>153</v>
      </c>
      <c r="P822">
        <v>84</v>
      </c>
    </row>
    <row r="823" spans="1:16" x14ac:dyDescent="0.2">
      <c r="A823" t="s">
        <v>357</v>
      </c>
      <c r="B823" t="s">
        <v>437</v>
      </c>
      <c r="C823" t="s">
        <v>134</v>
      </c>
      <c r="D823" t="s">
        <v>403</v>
      </c>
      <c r="E823">
        <v>6169</v>
      </c>
      <c r="F823">
        <v>1710</v>
      </c>
      <c r="G823">
        <v>104.23</v>
      </c>
      <c r="H823">
        <v>237</v>
      </c>
      <c r="I823">
        <v>1730</v>
      </c>
      <c r="J823">
        <v>128.99</v>
      </c>
      <c r="K823">
        <v>130.37</v>
      </c>
      <c r="L823">
        <v>347</v>
      </c>
      <c r="M823">
        <v>4799</v>
      </c>
      <c r="N823">
        <v>754</v>
      </c>
      <c r="O823">
        <v>171</v>
      </c>
      <c r="P823">
        <v>98</v>
      </c>
    </row>
    <row r="824" spans="1:16" x14ac:dyDescent="0.2">
      <c r="A824" t="s">
        <v>357</v>
      </c>
      <c r="B824" t="s">
        <v>437</v>
      </c>
      <c r="C824" t="s">
        <v>135</v>
      </c>
      <c r="D824" t="s">
        <v>403</v>
      </c>
      <c r="E824">
        <v>7988</v>
      </c>
      <c r="F824">
        <v>1962</v>
      </c>
      <c r="G824">
        <v>96.69</v>
      </c>
      <c r="H824">
        <v>327</v>
      </c>
      <c r="I824">
        <v>2154</v>
      </c>
      <c r="J824">
        <v>135.25</v>
      </c>
      <c r="K824">
        <v>122.94</v>
      </c>
      <c r="L824">
        <v>497</v>
      </c>
      <c r="M824">
        <v>6146</v>
      </c>
      <c r="N824">
        <v>1054</v>
      </c>
      <c r="O824">
        <v>190</v>
      </c>
      <c r="P824">
        <v>101</v>
      </c>
    </row>
    <row r="825" spans="1:16" x14ac:dyDescent="0.2">
      <c r="A825" t="s">
        <v>357</v>
      </c>
      <c r="B825" t="s">
        <v>437</v>
      </c>
      <c r="C825" t="s">
        <v>136</v>
      </c>
      <c r="D825" t="s">
        <v>403</v>
      </c>
      <c r="E825">
        <v>9733</v>
      </c>
      <c r="F825">
        <v>1675</v>
      </c>
      <c r="G825">
        <v>76.209999999999994</v>
      </c>
      <c r="H825">
        <v>732</v>
      </c>
      <c r="I825">
        <v>5052</v>
      </c>
      <c r="J825">
        <v>73.13</v>
      </c>
      <c r="K825">
        <v>72.53</v>
      </c>
      <c r="L825">
        <v>1198</v>
      </c>
      <c r="M825">
        <v>6770</v>
      </c>
      <c r="N825">
        <v>954</v>
      </c>
      <c r="O825">
        <v>512</v>
      </c>
      <c r="P825">
        <v>299</v>
      </c>
    </row>
    <row r="826" spans="1:16" x14ac:dyDescent="0.2">
      <c r="A826" t="s">
        <v>357</v>
      </c>
      <c r="B826" t="s">
        <v>437</v>
      </c>
      <c r="C826" t="s">
        <v>137</v>
      </c>
      <c r="D826" t="s">
        <v>403</v>
      </c>
      <c r="E826">
        <v>6180</v>
      </c>
      <c r="F826">
        <v>1646</v>
      </c>
      <c r="G826">
        <v>99.15</v>
      </c>
      <c r="H826">
        <v>271</v>
      </c>
      <c r="I826">
        <v>1893</v>
      </c>
      <c r="J826">
        <v>136.13</v>
      </c>
      <c r="K826">
        <v>124.83</v>
      </c>
      <c r="L826">
        <v>455</v>
      </c>
      <c r="M826">
        <v>4663</v>
      </c>
      <c r="N826">
        <v>729</v>
      </c>
      <c r="O826">
        <v>209</v>
      </c>
      <c r="P826">
        <v>124</v>
      </c>
    </row>
    <row r="827" spans="1:16" x14ac:dyDescent="0.2">
      <c r="A827" t="s">
        <v>357</v>
      </c>
      <c r="B827" t="s">
        <v>437</v>
      </c>
      <c r="C827" t="s">
        <v>138</v>
      </c>
      <c r="D827" t="s">
        <v>403</v>
      </c>
      <c r="E827">
        <v>2927</v>
      </c>
      <c r="F827">
        <v>510</v>
      </c>
      <c r="G827">
        <v>82</v>
      </c>
      <c r="H827">
        <v>131</v>
      </c>
      <c r="I827">
        <v>891</v>
      </c>
      <c r="J827">
        <v>103.28</v>
      </c>
      <c r="K827">
        <v>108.8</v>
      </c>
      <c r="L827">
        <v>128</v>
      </c>
      <c r="M827">
        <v>2267</v>
      </c>
      <c r="N827">
        <v>411</v>
      </c>
      <c r="O827">
        <v>75</v>
      </c>
      <c r="P827">
        <v>46</v>
      </c>
    </row>
    <row r="828" spans="1:16" x14ac:dyDescent="0.2">
      <c r="A828" t="s">
        <v>357</v>
      </c>
      <c r="B828" t="s">
        <v>437</v>
      </c>
      <c r="C828" t="s">
        <v>139</v>
      </c>
      <c r="D828" t="s">
        <v>403</v>
      </c>
      <c r="E828">
        <v>1909</v>
      </c>
      <c r="F828">
        <v>264</v>
      </c>
      <c r="G828">
        <v>72.58</v>
      </c>
      <c r="H828">
        <v>130</v>
      </c>
      <c r="I828">
        <v>789</v>
      </c>
      <c r="J828">
        <v>90.88</v>
      </c>
      <c r="K828">
        <v>88.98</v>
      </c>
      <c r="L828">
        <v>87</v>
      </c>
      <c r="M828">
        <v>1499</v>
      </c>
      <c r="N828">
        <v>214</v>
      </c>
      <c r="O828">
        <v>76</v>
      </c>
      <c r="P828">
        <v>33</v>
      </c>
    </row>
    <row r="829" spans="1:16" x14ac:dyDescent="0.2">
      <c r="A829" t="s">
        <v>357</v>
      </c>
      <c r="B829" t="s">
        <v>437</v>
      </c>
      <c r="C829" t="s">
        <v>140</v>
      </c>
      <c r="D829" t="s">
        <v>403</v>
      </c>
      <c r="E829">
        <v>16034</v>
      </c>
      <c r="F829">
        <v>2300</v>
      </c>
      <c r="G829">
        <v>72.73</v>
      </c>
      <c r="H829">
        <v>1260</v>
      </c>
      <c r="I829">
        <v>7609</v>
      </c>
      <c r="J829">
        <v>85.22</v>
      </c>
      <c r="K829">
        <v>85.38</v>
      </c>
      <c r="L829">
        <v>2333</v>
      </c>
      <c r="M829">
        <v>9667</v>
      </c>
      <c r="N829">
        <v>1701</v>
      </c>
      <c r="O829">
        <v>1837</v>
      </c>
      <c r="P829">
        <v>495</v>
      </c>
    </row>
    <row r="830" spans="1:16" x14ac:dyDescent="0.2">
      <c r="A830" t="s">
        <v>357</v>
      </c>
      <c r="B830" t="s">
        <v>437</v>
      </c>
      <c r="C830" t="s">
        <v>141</v>
      </c>
      <c r="D830" t="s">
        <v>403</v>
      </c>
      <c r="E830">
        <v>5521</v>
      </c>
      <c r="F830">
        <v>1405</v>
      </c>
      <c r="G830">
        <v>91.24</v>
      </c>
      <c r="H830">
        <v>260</v>
      </c>
      <c r="I830">
        <v>1723</v>
      </c>
      <c r="J830">
        <v>138.19999999999999</v>
      </c>
      <c r="K830">
        <v>122.57</v>
      </c>
      <c r="L830">
        <v>306</v>
      </c>
      <c r="M830">
        <v>4191</v>
      </c>
      <c r="N830">
        <v>772</v>
      </c>
      <c r="O830">
        <v>161</v>
      </c>
      <c r="P830">
        <v>91</v>
      </c>
    </row>
    <row r="831" spans="1:16" x14ac:dyDescent="0.2">
      <c r="A831" t="s">
        <v>357</v>
      </c>
      <c r="B831" t="s">
        <v>437</v>
      </c>
      <c r="C831" t="s">
        <v>142</v>
      </c>
      <c r="D831" t="s">
        <v>403</v>
      </c>
      <c r="E831">
        <v>2844</v>
      </c>
      <c r="F831">
        <v>851</v>
      </c>
      <c r="G831">
        <v>100.23</v>
      </c>
      <c r="H831">
        <v>147</v>
      </c>
      <c r="I831">
        <v>896</v>
      </c>
      <c r="J831">
        <v>134.12</v>
      </c>
      <c r="K831">
        <v>132.03</v>
      </c>
      <c r="L831">
        <v>149</v>
      </c>
      <c r="M831">
        <v>2143</v>
      </c>
      <c r="N831">
        <v>400</v>
      </c>
      <c r="O831">
        <v>104</v>
      </c>
      <c r="P831">
        <v>48</v>
      </c>
    </row>
    <row r="832" spans="1:16" x14ac:dyDescent="0.2">
      <c r="A832" t="s">
        <v>357</v>
      </c>
      <c r="B832" t="s">
        <v>437</v>
      </c>
      <c r="C832" t="s">
        <v>143</v>
      </c>
      <c r="D832" t="s">
        <v>403</v>
      </c>
      <c r="E832">
        <v>4583</v>
      </c>
      <c r="F832">
        <v>798</v>
      </c>
      <c r="G832">
        <v>75.89</v>
      </c>
      <c r="H832">
        <v>192</v>
      </c>
      <c r="I832">
        <v>1141</v>
      </c>
      <c r="J832">
        <v>107.54</v>
      </c>
      <c r="K832">
        <v>105.09</v>
      </c>
      <c r="L832">
        <v>284</v>
      </c>
      <c r="M832">
        <v>3521</v>
      </c>
      <c r="N832">
        <v>576</v>
      </c>
      <c r="O832">
        <v>134</v>
      </c>
      <c r="P832">
        <v>67</v>
      </c>
    </row>
    <row r="833" spans="1:16" x14ac:dyDescent="0.2">
      <c r="A833" t="s">
        <v>357</v>
      </c>
      <c r="B833" t="s">
        <v>437</v>
      </c>
      <c r="C833" t="s">
        <v>144</v>
      </c>
      <c r="D833" t="s">
        <v>403</v>
      </c>
      <c r="E833">
        <v>12323</v>
      </c>
      <c r="F833">
        <v>3218</v>
      </c>
      <c r="G833">
        <v>96.57</v>
      </c>
      <c r="H833">
        <v>465</v>
      </c>
      <c r="I833">
        <v>2970</v>
      </c>
      <c r="J833">
        <v>136.16</v>
      </c>
      <c r="K833">
        <v>128.25</v>
      </c>
      <c r="L833">
        <v>762</v>
      </c>
      <c r="M833">
        <v>9590</v>
      </c>
      <c r="N833">
        <v>1444</v>
      </c>
      <c r="O833">
        <v>354</v>
      </c>
      <c r="P833">
        <v>173</v>
      </c>
    </row>
    <row r="834" spans="1:16" x14ac:dyDescent="0.2">
      <c r="A834" t="s">
        <v>357</v>
      </c>
      <c r="B834" t="s">
        <v>437</v>
      </c>
      <c r="C834" t="s">
        <v>145</v>
      </c>
      <c r="D834" t="s">
        <v>403</v>
      </c>
      <c r="E834">
        <v>11640</v>
      </c>
      <c r="F834">
        <v>2867</v>
      </c>
      <c r="G834">
        <v>91.18</v>
      </c>
      <c r="H834">
        <v>439</v>
      </c>
      <c r="I834">
        <v>2938</v>
      </c>
      <c r="J834">
        <v>130.4</v>
      </c>
      <c r="K834">
        <v>120.02</v>
      </c>
      <c r="L834">
        <v>598</v>
      </c>
      <c r="M834">
        <v>9134</v>
      </c>
      <c r="N834">
        <v>1402</v>
      </c>
      <c r="O834">
        <v>336</v>
      </c>
      <c r="P834">
        <v>170</v>
      </c>
    </row>
    <row r="835" spans="1:16" x14ac:dyDescent="0.2">
      <c r="A835" t="s">
        <v>357</v>
      </c>
      <c r="B835" t="s">
        <v>437</v>
      </c>
      <c r="C835" t="s">
        <v>146</v>
      </c>
      <c r="D835" t="s">
        <v>403</v>
      </c>
      <c r="E835">
        <v>5763</v>
      </c>
      <c r="F835">
        <v>1008</v>
      </c>
      <c r="G835">
        <v>79.73</v>
      </c>
      <c r="H835">
        <v>215</v>
      </c>
      <c r="I835">
        <v>1631</v>
      </c>
      <c r="J835">
        <v>119.66</v>
      </c>
      <c r="K835">
        <v>110.75</v>
      </c>
      <c r="L835">
        <v>491</v>
      </c>
      <c r="M835">
        <v>4201</v>
      </c>
      <c r="N835">
        <v>811</v>
      </c>
      <c r="O835">
        <v>179</v>
      </c>
      <c r="P835">
        <v>81</v>
      </c>
    </row>
    <row r="836" spans="1:16" x14ac:dyDescent="0.2">
      <c r="A836" t="s">
        <v>357</v>
      </c>
      <c r="B836" t="s">
        <v>437</v>
      </c>
      <c r="C836" t="s">
        <v>147</v>
      </c>
      <c r="D836" t="s">
        <v>403</v>
      </c>
      <c r="E836">
        <v>8147</v>
      </c>
      <c r="F836">
        <v>1680</v>
      </c>
      <c r="G836">
        <v>83.95</v>
      </c>
      <c r="H836">
        <v>844</v>
      </c>
      <c r="I836">
        <v>5206</v>
      </c>
      <c r="J836">
        <v>63.24</v>
      </c>
      <c r="K836">
        <v>60.25</v>
      </c>
      <c r="L836">
        <v>383</v>
      </c>
      <c r="M836">
        <v>5586</v>
      </c>
      <c r="N836">
        <v>1675</v>
      </c>
      <c r="O836">
        <v>339</v>
      </c>
      <c r="P836">
        <v>164</v>
      </c>
    </row>
    <row r="837" spans="1:16" x14ac:dyDescent="0.2">
      <c r="A837" t="s">
        <v>357</v>
      </c>
      <c r="B837" t="s">
        <v>437</v>
      </c>
      <c r="C837" t="s">
        <v>148</v>
      </c>
      <c r="D837" t="s">
        <v>403</v>
      </c>
      <c r="E837">
        <v>1677</v>
      </c>
      <c r="F837">
        <v>455</v>
      </c>
      <c r="G837">
        <v>95.36</v>
      </c>
      <c r="H837">
        <v>69</v>
      </c>
      <c r="I837">
        <v>429</v>
      </c>
      <c r="J837">
        <v>125.12</v>
      </c>
      <c r="K837">
        <v>121.68</v>
      </c>
      <c r="L837">
        <v>121</v>
      </c>
      <c r="M837">
        <v>1234</v>
      </c>
      <c r="N837">
        <v>254</v>
      </c>
      <c r="O837">
        <v>57</v>
      </c>
      <c r="P837">
        <v>11</v>
      </c>
    </row>
    <row r="838" spans="1:16" x14ac:dyDescent="0.2">
      <c r="A838" t="s">
        <v>357</v>
      </c>
      <c r="B838" t="s">
        <v>437</v>
      </c>
      <c r="C838" t="s">
        <v>149</v>
      </c>
      <c r="D838" t="s">
        <v>403</v>
      </c>
      <c r="E838">
        <v>5098</v>
      </c>
      <c r="F838">
        <v>987</v>
      </c>
      <c r="G838">
        <v>84.27</v>
      </c>
      <c r="H838">
        <v>243</v>
      </c>
      <c r="I838">
        <v>1533</v>
      </c>
      <c r="J838">
        <v>124.66</v>
      </c>
      <c r="K838">
        <v>113.52</v>
      </c>
      <c r="L838">
        <v>360</v>
      </c>
      <c r="M838">
        <v>3773</v>
      </c>
      <c r="N838">
        <v>679</v>
      </c>
      <c r="O838">
        <v>183</v>
      </c>
      <c r="P838">
        <v>101</v>
      </c>
    </row>
    <row r="839" spans="1:16" x14ac:dyDescent="0.2">
      <c r="A839" t="s">
        <v>357</v>
      </c>
      <c r="B839" t="s">
        <v>437</v>
      </c>
      <c r="C839" t="s">
        <v>150</v>
      </c>
      <c r="D839" t="s">
        <v>403</v>
      </c>
      <c r="E839">
        <v>18462</v>
      </c>
      <c r="F839">
        <v>3275</v>
      </c>
      <c r="G839">
        <v>79.73</v>
      </c>
      <c r="H839">
        <v>848</v>
      </c>
      <c r="I839">
        <v>5678</v>
      </c>
      <c r="J839">
        <v>115.22</v>
      </c>
      <c r="K839">
        <v>112.41</v>
      </c>
      <c r="L839">
        <v>1026</v>
      </c>
      <c r="M839">
        <v>13351</v>
      </c>
      <c r="N839">
        <v>3134</v>
      </c>
      <c r="O839">
        <v>596</v>
      </c>
      <c r="P839">
        <v>355</v>
      </c>
    </row>
    <row r="840" spans="1:16" x14ac:dyDescent="0.2">
      <c r="A840" t="s">
        <v>357</v>
      </c>
      <c r="B840" t="s">
        <v>437</v>
      </c>
      <c r="C840" t="s">
        <v>151</v>
      </c>
      <c r="D840" t="s">
        <v>403</v>
      </c>
      <c r="E840">
        <v>4080</v>
      </c>
      <c r="F840">
        <v>711</v>
      </c>
      <c r="G840">
        <v>80.63</v>
      </c>
      <c r="H840">
        <v>152</v>
      </c>
      <c r="I840">
        <v>1140</v>
      </c>
      <c r="J840">
        <v>125.84</v>
      </c>
      <c r="K840">
        <v>109.67</v>
      </c>
      <c r="L840">
        <v>226</v>
      </c>
      <c r="M840">
        <v>3000</v>
      </c>
      <c r="N840">
        <v>628</v>
      </c>
      <c r="O840">
        <v>161</v>
      </c>
      <c r="P840">
        <v>65</v>
      </c>
    </row>
    <row r="841" spans="1:16" x14ac:dyDescent="0.2">
      <c r="A841" t="s">
        <v>357</v>
      </c>
      <c r="B841" t="s">
        <v>437</v>
      </c>
      <c r="C841" t="s">
        <v>152</v>
      </c>
      <c r="D841" t="s">
        <v>403</v>
      </c>
      <c r="E841">
        <v>8784</v>
      </c>
      <c r="F841">
        <v>1206</v>
      </c>
      <c r="G841">
        <v>71.45</v>
      </c>
      <c r="H841">
        <v>339</v>
      </c>
      <c r="I841">
        <v>2324</v>
      </c>
      <c r="J841">
        <v>100.68</v>
      </c>
      <c r="K841">
        <v>99.66</v>
      </c>
      <c r="L841">
        <v>618</v>
      </c>
      <c r="M841">
        <v>6334</v>
      </c>
      <c r="N841">
        <v>1503</v>
      </c>
      <c r="O841">
        <v>218</v>
      </c>
      <c r="P841">
        <v>111</v>
      </c>
    </row>
    <row r="842" spans="1:16" x14ac:dyDescent="0.2">
      <c r="A842" t="s">
        <v>357</v>
      </c>
      <c r="B842" t="s">
        <v>437</v>
      </c>
      <c r="C842" t="s">
        <v>153</v>
      </c>
      <c r="D842" t="s">
        <v>403</v>
      </c>
      <c r="E842">
        <v>3577</v>
      </c>
      <c r="F842">
        <v>905</v>
      </c>
      <c r="G842">
        <v>97.21</v>
      </c>
      <c r="H842">
        <v>125</v>
      </c>
      <c r="I842">
        <v>1012</v>
      </c>
      <c r="J842">
        <v>128.4</v>
      </c>
      <c r="K842">
        <v>131.41999999999999</v>
      </c>
      <c r="L842">
        <v>218</v>
      </c>
      <c r="M842">
        <v>2704</v>
      </c>
      <c r="N842">
        <v>507</v>
      </c>
      <c r="O842">
        <v>100</v>
      </c>
      <c r="P842">
        <v>48</v>
      </c>
    </row>
    <row r="843" spans="1:16" x14ac:dyDescent="0.2">
      <c r="A843" t="s">
        <v>357</v>
      </c>
      <c r="B843" t="s">
        <v>437</v>
      </c>
      <c r="C843" t="s">
        <v>154</v>
      </c>
      <c r="D843" t="s">
        <v>403</v>
      </c>
      <c r="E843">
        <v>2530</v>
      </c>
      <c r="F843">
        <v>404</v>
      </c>
      <c r="G843">
        <v>89.74</v>
      </c>
      <c r="H843">
        <v>98</v>
      </c>
      <c r="I843">
        <v>614</v>
      </c>
      <c r="J843">
        <v>111.42</v>
      </c>
      <c r="K843">
        <v>111.45</v>
      </c>
      <c r="L843">
        <v>188</v>
      </c>
      <c r="M843">
        <v>2191</v>
      </c>
      <c r="N843">
        <v>83</v>
      </c>
      <c r="O843">
        <v>56</v>
      </c>
      <c r="P843">
        <v>12</v>
      </c>
    </row>
    <row r="844" spans="1:16" x14ac:dyDescent="0.2">
      <c r="A844" t="s">
        <v>357</v>
      </c>
      <c r="B844" t="s">
        <v>437</v>
      </c>
      <c r="C844" t="s">
        <v>155</v>
      </c>
      <c r="D844" t="s">
        <v>403</v>
      </c>
      <c r="E844">
        <v>947</v>
      </c>
      <c r="F844">
        <v>203</v>
      </c>
      <c r="G844">
        <v>100.62</v>
      </c>
      <c r="H844">
        <v>9</v>
      </c>
      <c r="I844">
        <v>207</v>
      </c>
      <c r="J844">
        <v>109.44</v>
      </c>
      <c r="K844">
        <v>134.82</v>
      </c>
      <c r="L844">
        <v>256</v>
      </c>
      <c r="M844">
        <v>520</v>
      </c>
      <c r="N844">
        <v>71</v>
      </c>
      <c r="O844">
        <v>65</v>
      </c>
      <c r="P844">
        <v>35</v>
      </c>
    </row>
    <row r="845" spans="1:16" x14ac:dyDescent="0.2">
      <c r="A845" t="s">
        <v>357</v>
      </c>
      <c r="B845" t="s">
        <v>437</v>
      </c>
      <c r="C845" t="s">
        <v>156</v>
      </c>
      <c r="D845" t="s">
        <v>403</v>
      </c>
      <c r="E845">
        <v>18681</v>
      </c>
      <c r="F845">
        <v>4819</v>
      </c>
      <c r="G845">
        <v>96.48</v>
      </c>
      <c r="H845">
        <v>735</v>
      </c>
      <c r="I845">
        <v>4918</v>
      </c>
      <c r="J845">
        <v>126.36</v>
      </c>
      <c r="K845">
        <v>125.52</v>
      </c>
      <c r="L845">
        <v>1110</v>
      </c>
      <c r="M845">
        <v>14229</v>
      </c>
      <c r="N845">
        <v>2540</v>
      </c>
      <c r="O845">
        <v>524</v>
      </c>
      <c r="P845">
        <v>278</v>
      </c>
    </row>
    <row r="846" spans="1:16" x14ac:dyDescent="0.2">
      <c r="A846" t="s">
        <v>357</v>
      </c>
      <c r="B846" t="s">
        <v>437</v>
      </c>
      <c r="C846" t="s">
        <v>377</v>
      </c>
      <c r="D846" t="s">
        <v>403</v>
      </c>
      <c r="E846">
        <v>915</v>
      </c>
      <c r="F846">
        <v>121</v>
      </c>
      <c r="G846">
        <v>68.36</v>
      </c>
      <c r="H846">
        <v>40</v>
      </c>
      <c r="I846">
        <v>221</v>
      </c>
      <c r="J846">
        <v>118.43</v>
      </c>
      <c r="K846">
        <v>120.53</v>
      </c>
      <c r="L846">
        <v>10</v>
      </c>
      <c r="M846">
        <v>580</v>
      </c>
      <c r="N846">
        <v>292</v>
      </c>
      <c r="O846">
        <v>17</v>
      </c>
      <c r="P846">
        <v>16</v>
      </c>
    </row>
    <row r="847" spans="1:16" x14ac:dyDescent="0.2">
      <c r="A847" t="s">
        <v>357</v>
      </c>
      <c r="B847" t="s">
        <v>437</v>
      </c>
      <c r="C847" t="s">
        <v>157</v>
      </c>
      <c r="D847" t="s">
        <v>403</v>
      </c>
      <c r="E847">
        <v>1648</v>
      </c>
      <c r="F847">
        <v>320</v>
      </c>
      <c r="G847">
        <v>78.41</v>
      </c>
      <c r="H847">
        <v>62</v>
      </c>
      <c r="I847">
        <v>387</v>
      </c>
      <c r="J847">
        <v>113.74</v>
      </c>
      <c r="K847">
        <v>106.37</v>
      </c>
      <c r="L847">
        <v>111</v>
      </c>
      <c r="M847">
        <v>1257</v>
      </c>
      <c r="N847">
        <v>202</v>
      </c>
      <c r="O847">
        <v>51</v>
      </c>
      <c r="P847">
        <v>27</v>
      </c>
    </row>
    <row r="848" spans="1:16" x14ac:dyDescent="0.2">
      <c r="A848" t="s">
        <v>357</v>
      </c>
      <c r="B848" t="s">
        <v>437</v>
      </c>
      <c r="C848" t="s">
        <v>158</v>
      </c>
      <c r="D848" t="s">
        <v>403</v>
      </c>
      <c r="E848">
        <v>14460</v>
      </c>
      <c r="F848">
        <v>3042</v>
      </c>
      <c r="G848">
        <v>85.92</v>
      </c>
      <c r="H848">
        <v>569</v>
      </c>
      <c r="I848">
        <v>3657</v>
      </c>
      <c r="J848">
        <v>115.03</v>
      </c>
      <c r="K848">
        <v>111.99</v>
      </c>
      <c r="L848">
        <v>741</v>
      </c>
      <c r="M848">
        <v>10738</v>
      </c>
      <c r="N848">
        <v>2265</v>
      </c>
      <c r="O848">
        <v>465</v>
      </c>
      <c r="P848">
        <v>251</v>
      </c>
    </row>
    <row r="849" spans="1:16" x14ac:dyDescent="0.2">
      <c r="A849" t="s">
        <v>357</v>
      </c>
      <c r="B849" t="s">
        <v>437</v>
      </c>
      <c r="C849" t="s">
        <v>159</v>
      </c>
      <c r="D849" t="s">
        <v>403</v>
      </c>
      <c r="E849">
        <v>2643</v>
      </c>
      <c r="F849">
        <v>349</v>
      </c>
      <c r="G849">
        <v>72.63</v>
      </c>
      <c r="H849">
        <v>93</v>
      </c>
      <c r="I849">
        <v>570</v>
      </c>
      <c r="J849">
        <v>117.31</v>
      </c>
      <c r="K849">
        <v>102.94</v>
      </c>
      <c r="L849">
        <v>198</v>
      </c>
      <c r="M849">
        <v>2076</v>
      </c>
      <c r="N849">
        <v>254</v>
      </c>
      <c r="O849">
        <v>76</v>
      </c>
      <c r="P849">
        <v>39</v>
      </c>
    </row>
    <row r="850" spans="1:16" x14ac:dyDescent="0.2">
      <c r="A850" t="s">
        <v>357</v>
      </c>
      <c r="B850" t="s">
        <v>437</v>
      </c>
      <c r="C850" t="s">
        <v>83</v>
      </c>
      <c r="D850" t="s">
        <v>403</v>
      </c>
      <c r="E850">
        <v>557</v>
      </c>
      <c r="F850">
        <v>133</v>
      </c>
      <c r="G850">
        <v>91.27</v>
      </c>
      <c r="H850">
        <v>30</v>
      </c>
      <c r="I850">
        <v>179</v>
      </c>
      <c r="J850">
        <v>127.63</v>
      </c>
      <c r="K850">
        <v>118.17</v>
      </c>
      <c r="L850">
        <v>28</v>
      </c>
      <c r="M850">
        <v>413</v>
      </c>
      <c r="N850">
        <v>84</v>
      </c>
      <c r="O850">
        <v>25</v>
      </c>
      <c r="P850">
        <v>7</v>
      </c>
    </row>
    <row r="851" spans="1:16" x14ac:dyDescent="0.2">
      <c r="A851" t="s">
        <v>357</v>
      </c>
      <c r="B851" t="s">
        <v>437</v>
      </c>
      <c r="C851" t="s">
        <v>161</v>
      </c>
      <c r="D851" t="s">
        <v>403</v>
      </c>
      <c r="E851">
        <v>938</v>
      </c>
      <c r="F851">
        <v>98</v>
      </c>
      <c r="G851">
        <v>66.510000000000005</v>
      </c>
      <c r="H851">
        <v>37</v>
      </c>
      <c r="I851">
        <v>265</v>
      </c>
      <c r="J851">
        <v>90.95</v>
      </c>
      <c r="K851">
        <v>87.52</v>
      </c>
      <c r="L851">
        <v>65</v>
      </c>
      <c r="M851">
        <v>613</v>
      </c>
      <c r="N851">
        <v>229</v>
      </c>
      <c r="O851">
        <v>20</v>
      </c>
      <c r="P851">
        <v>11</v>
      </c>
    </row>
    <row r="852" spans="1:16" x14ac:dyDescent="0.2">
      <c r="A852" t="s">
        <v>357</v>
      </c>
      <c r="B852" t="s">
        <v>437</v>
      </c>
      <c r="C852" t="s">
        <v>162</v>
      </c>
      <c r="D852" t="s">
        <v>403</v>
      </c>
      <c r="E852">
        <v>1501</v>
      </c>
      <c r="F852">
        <v>231</v>
      </c>
      <c r="G852">
        <v>71.489999999999995</v>
      </c>
      <c r="H852">
        <v>33</v>
      </c>
      <c r="I852">
        <v>366</v>
      </c>
      <c r="J852">
        <v>105.24</v>
      </c>
      <c r="K852">
        <v>94.43</v>
      </c>
      <c r="L852">
        <v>141</v>
      </c>
      <c r="M852">
        <v>1010</v>
      </c>
      <c r="N852">
        <v>281</v>
      </c>
      <c r="O852">
        <v>53</v>
      </c>
      <c r="P852">
        <v>16</v>
      </c>
    </row>
    <row r="853" spans="1:16" x14ac:dyDescent="0.2">
      <c r="A853" t="s">
        <v>357</v>
      </c>
      <c r="B853" t="s">
        <v>437</v>
      </c>
      <c r="C853" t="s">
        <v>163</v>
      </c>
      <c r="D853" t="s">
        <v>403</v>
      </c>
      <c r="E853">
        <v>1354</v>
      </c>
      <c r="F853">
        <v>312</v>
      </c>
      <c r="G853">
        <v>91.04</v>
      </c>
      <c r="H853">
        <v>61</v>
      </c>
      <c r="I853">
        <v>483</v>
      </c>
      <c r="J853">
        <v>118.15</v>
      </c>
      <c r="K853">
        <v>109.03</v>
      </c>
      <c r="L853">
        <v>97</v>
      </c>
      <c r="M853">
        <v>991</v>
      </c>
      <c r="N853">
        <v>214</v>
      </c>
      <c r="O853">
        <v>36</v>
      </c>
      <c r="P853">
        <v>16</v>
      </c>
    </row>
    <row r="854" spans="1:16" x14ac:dyDescent="0.2">
      <c r="A854" t="s">
        <v>357</v>
      </c>
      <c r="B854" t="s">
        <v>437</v>
      </c>
      <c r="C854" t="s">
        <v>378</v>
      </c>
      <c r="D854" t="s">
        <v>403</v>
      </c>
      <c r="E854">
        <v>772</v>
      </c>
      <c r="F854">
        <v>112</v>
      </c>
      <c r="G854">
        <v>78.05</v>
      </c>
      <c r="H854">
        <v>43</v>
      </c>
      <c r="I854">
        <v>248</v>
      </c>
      <c r="J854">
        <v>118.12</v>
      </c>
      <c r="K854">
        <v>104.99</v>
      </c>
      <c r="L854">
        <v>36</v>
      </c>
      <c r="M854">
        <v>570</v>
      </c>
      <c r="N854">
        <v>127</v>
      </c>
      <c r="O854">
        <v>26</v>
      </c>
      <c r="P854">
        <v>13</v>
      </c>
    </row>
    <row r="855" spans="1:16" x14ac:dyDescent="0.2">
      <c r="A855" t="s">
        <v>357</v>
      </c>
      <c r="B855" t="s">
        <v>437</v>
      </c>
      <c r="C855" t="s">
        <v>164</v>
      </c>
      <c r="D855" t="s">
        <v>403</v>
      </c>
      <c r="E855">
        <v>3014</v>
      </c>
      <c r="F855">
        <v>510</v>
      </c>
      <c r="G855">
        <v>78.66</v>
      </c>
      <c r="H855">
        <v>134</v>
      </c>
      <c r="I855">
        <v>867</v>
      </c>
      <c r="J855">
        <v>115.6</v>
      </c>
      <c r="K855">
        <v>106.19</v>
      </c>
      <c r="L855">
        <v>166</v>
      </c>
      <c r="M855">
        <v>2191</v>
      </c>
      <c r="N855">
        <v>508</v>
      </c>
      <c r="O855">
        <v>96</v>
      </c>
      <c r="P855">
        <v>53</v>
      </c>
    </row>
    <row r="856" spans="1:16" x14ac:dyDescent="0.2">
      <c r="A856" t="s">
        <v>357</v>
      </c>
      <c r="B856" t="s">
        <v>437</v>
      </c>
      <c r="C856" t="s">
        <v>165</v>
      </c>
      <c r="D856" t="s">
        <v>403</v>
      </c>
      <c r="E856">
        <v>2666</v>
      </c>
      <c r="F856">
        <v>544</v>
      </c>
      <c r="G856">
        <v>83.19</v>
      </c>
      <c r="H856">
        <v>119</v>
      </c>
      <c r="I856">
        <v>817</v>
      </c>
      <c r="J856">
        <v>125.69</v>
      </c>
      <c r="K856">
        <v>113.99</v>
      </c>
      <c r="L856">
        <v>82</v>
      </c>
      <c r="M856">
        <v>2150</v>
      </c>
      <c r="N856">
        <v>350</v>
      </c>
      <c r="O856">
        <v>49</v>
      </c>
      <c r="P856">
        <v>35</v>
      </c>
    </row>
    <row r="857" spans="1:16" x14ac:dyDescent="0.2">
      <c r="A857" t="s">
        <v>357</v>
      </c>
      <c r="B857" t="s">
        <v>437</v>
      </c>
      <c r="C857" t="s">
        <v>166</v>
      </c>
      <c r="D857" t="s">
        <v>403</v>
      </c>
      <c r="E857">
        <v>764</v>
      </c>
      <c r="F857">
        <v>213</v>
      </c>
      <c r="G857">
        <v>100.59</v>
      </c>
      <c r="H857">
        <v>29</v>
      </c>
      <c r="I857">
        <v>236</v>
      </c>
      <c r="J857">
        <v>130.03</v>
      </c>
      <c r="K857">
        <v>121.72</v>
      </c>
      <c r="L857">
        <v>26</v>
      </c>
      <c r="M857">
        <v>600</v>
      </c>
      <c r="N857">
        <v>99</v>
      </c>
      <c r="O857">
        <v>25</v>
      </c>
      <c r="P857">
        <v>14</v>
      </c>
    </row>
    <row r="858" spans="1:16" x14ac:dyDescent="0.2">
      <c r="A858" t="s">
        <v>357</v>
      </c>
      <c r="B858" t="s">
        <v>437</v>
      </c>
      <c r="C858" t="s">
        <v>167</v>
      </c>
      <c r="D858" t="s">
        <v>403</v>
      </c>
      <c r="E858">
        <v>1192</v>
      </c>
      <c r="F858">
        <v>256</v>
      </c>
      <c r="G858">
        <v>86.83</v>
      </c>
      <c r="H858">
        <v>52</v>
      </c>
      <c r="I858">
        <v>343</v>
      </c>
      <c r="J858">
        <v>121.56</v>
      </c>
      <c r="K858">
        <v>119.19</v>
      </c>
      <c r="L858">
        <v>80</v>
      </c>
      <c r="M858">
        <v>829</v>
      </c>
      <c r="N858">
        <v>215</v>
      </c>
      <c r="O858">
        <v>42</v>
      </c>
      <c r="P858">
        <v>25</v>
      </c>
    </row>
    <row r="859" spans="1:16" x14ac:dyDescent="0.2">
      <c r="A859" t="s">
        <v>357</v>
      </c>
      <c r="B859" t="s">
        <v>363</v>
      </c>
      <c r="C859" t="s">
        <v>118</v>
      </c>
      <c r="D859" t="s">
        <v>403</v>
      </c>
      <c r="E859">
        <v>3671</v>
      </c>
      <c r="F859">
        <v>763</v>
      </c>
      <c r="G859">
        <v>86.56</v>
      </c>
      <c r="H859">
        <v>154</v>
      </c>
      <c r="I859">
        <v>1115</v>
      </c>
      <c r="J859">
        <v>116.05</v>
      </c>
      <c r="K859">
        <v>111.01</v>
      </c>
      <c r="L859">
        <v>186</v>
      </c>
      <c r="M859">
        <v>2739</v>
      </c>
      <c r="N859">
        <v>539</v>
      </c>
      <c r="O859">
        <v>135</v>
      </c>
      <c r="P859">
        <v>72</v>
      </c>
    </row>
    <row r="860" spans="1:16" x14ac:dyDescent="0.2">
      <c r="A860" t="s">
        <v>357</v>
      </c>
      <c r="B860" t="s">
        <v>363</v>
      </c>
      <c r="C860" t="s">
        <v>91</v>
      </c>
      <c r="D860" t="s">
        <v>403</v>
      </c>
      <c r="E860">
        <v>7945</v>
      </c>
      <c r="F860">
        <v>2790</v>
      </c>
      <c r="G860">
        <v>120.68</v>
      </c>
      <c r="H860">
        <v>296</v>
      </c>
      <c r="I860">
        <v>1935</v>
      </c>
      <c r="J860">
        <v>144.22999999999999</v>
      </c>
      <c r="K860">
        <v>145.19</v>
      </c>
      <c r="L860">
        <v>346</v>
      </c>
      <c r="M860">
        <v>6434</v>
      </c>
      <c r="N860">
        <v>797</v>
      </c>
      <c r="O860">
        <v>208</v>
      </c>
      <c r="P860">
        <v>160</v>
      </c>
    </row>
    <row r="861" spans="1:16" x14ac:dyDescent="0.2">
      <c r="A861" t="s">
        <v>357</v>
      </c>
      <c r="B861" t="s">
        <v>363</v>
      </c>
      <c r="C861" t="s">
        <v>94</v>
      </c>
      <c r="D861" t="s">
        <v>403</v>
      </c>
      <c r="E861">
        <v>12005</v>
      </c>
      <c r="F861">
        <v>2989</v>
      </c>
      <c r="G861">
        <v>93.41</v>
      </c>
      <c r="H861">
        <v>526</v>
      </c>
      <c r="I861">
        <v>3247</v>
      </c>
      <c r="J861">
        <v>123.38</v>
      </c>
      <c r="K861">
        <v>124.44</v>
      </c>
      <c r="L861">
        <v>692</v>
      </c>
      <c r="M861">
        <v>9075</v>
      </c>
      <c r="N861">
        <v>1706</v>
      </c>
      <c r="O861">
        <v>325</v>
      </c>
      <c r="P861">
        <v>207</v>
      </c>
    </row>
    <row r="862" spans="1:16" x14ac:dyDescent="0.2">
      <c r="A862" t="s">
        <v>357</v>
      </c>
      <c r="B862" t="s">
        <v>363</v>
      </c>
      <c r="C862" t="s">
        <v>141</v>
      </c>
      <c r="D862" t="s">
        <v>403</v>
      </c>
      <c r="E862">
        <v>4734</v>
      </c>
      <c r="F862">
        <v>1373</v>
      </c>
      <c r="G862">
        <v>98.67</v>
      </c>
      <c r="H862">
        <v>219</v>
      </c>
      <c r="I862">
        <v>1490</v>
      </c>
      <c r="J862">
        <v>147.16</v>
      </c>
      <c r="K862">
        <v>128.21</v>
      </c>
      <c r="L862">
        <v>302</v>
      </c>
      <c r="M862">
        <v>3667</v>
      </c>
      <c r="N862">
        <v>568</v>
      </c>
      <c r="O862">
        <v>120</v>
      </c>
      <c r="P862">
        <v>77</v>
      </c>
    </row>
    <row r="863" spans="1:16" x14ac:dyDescent="0.2">
      <c r="A863" t="s">
        <v>357</v>
      </c>
      <c r="B863" t="s">
        <v>363</v>
      </c>
      <c r="C863" t="s">
        <v>83</v>
      </c>
      <c r="D863" t="s">
        <v>403</v>
      </c>
      <c r="E863">
        <v>552</v>
      </c>
      <c r="F863">
        <v>132</v>
      </c>
      <c r="G863">
        <v>91.49</v>
      </c>
      <c r="H863">
        <v>30</v>
      </c>
      <c r="I863">
        <v>178</v>
      </c>
      <c r="J863">
        <v>127.63</v>
      </c>
      <c r="K863">
        <v>118.08</v>
      </c>
      <c r="L863">
        <v>26</v>
      </c>
      <c r="M863">
        <v>412</v>
      </c>
      <c r="N863">
        <v>83</v>
      </c>
      <c r="O863">
        <v>24</v>
      </c>
      <c r="P863">
        <v>7</v>
      </c>
    </row>
    <row r="864" spans="1:16" x14ac:dyDescent="0.2">
      <c r="A864" t="s">
        <v>357</v>
      </c>
      <c r="B864" t="s">
        <v>363</v>
      </c>
      <c r="C864" t="s">
        <v>163</v>
      </c>
      <c r="D864" t="s">
        <v>403</v>
      </c>
      <c r="E864">
        <v>1345</v>
      </c>
      <c r="F864">
        <v>310</v>
      </c>
      <c r="G864">
        <v>91.1</v>
      </c>
      <c r="H864">
        <v>61</v>
      </c>
      <c r="I864">
        <v>481</v>
      </c>
      <c r="J864">
        <v>118.15</v>
      </c>
      <c r="K864">
        <v>109.28</v>
      </c>
      <c r="L864">
        <v>97</v>
      </c>
      <c r="M864">
        <v>984</v>
      </c>
      <c r="N864">
        <v>213</v>
      </c>
      <c r="O864">
        <v>35</v>
      </c>
      <c r="P864">
        <v>16</v>
      </c>
    </row>
    <row r="865" spans="1:16" x14ac:dyDescent="0.2">
      <c r="A865" t="s">
        <v>357</v>
      </c>
      <c r="B865" t="s">
        <v>364</v>
      </c>
      <c r="C865" t="s">
        <v>91</v>
      </c>
      <c r="D865" t="s">
        <v>403</v>
      </c>
      <c r="E865">
        <v>9965</v>
      </c>
      <c r="F865">
        <v>979</v>
      </c>
      <c r="G865">
        <v>61.88</v>
      </c>
      <c r="H865">
        <v>882</v>
      </c>
      <c r="I865">
        <v>5602</v>
      </c>
      <c r="J865">
        <v>84.96</v>
      </c>
      <c r="K865">
        <v>81.69</v>
      </c>
      <c r="L865">
        <v>2895</v>
      </c>
      <c r="M865">
        <v>3792</v>
      </c>
      <c r="N865">
        <v>366</v>
      </c>
      <c r="O865">
        <v>2676</v>
      </c>
      <c r="P865">
        <v>236</v>
      </c>
    </row>
    <row r="866" spans="1:16" x14ac:dyDescent="0.2">
      <c r="A866" t="s">
        <v>357</v>
      </c>
      <c r="B866" t="s">
        <v>364</v>
      </c>
      <c r="C866" t="s">
        <v>136</v>
      </c>
      <c r="D866" t="s">
        <v>403</v>
      </c>
      <c r="E866">
        <v>4885</v>
      </c>
      <c r="F866">
        <v>789</v>
      </c>
      <c r="G866">
        <v>71</v>
      </c>
      <c r="H866">
        <v>505</v>
      </c>
      <c r="I866">
        <v>3592</v>
      </c>
      <c r="J866">
        <v>56.93</v>
      </c>
      <c r="K866">
        <v>59.46</v>
      </c>
      <c r="L866">
        <v>845</v>
      </c>
      <c r="M866">
        <v>3277</v>
      </c>
      <c r="N866">
        <v>189</v>
      </c>
      <c r="O866">
        <v>360</v>
      </c>
      <c r="P866">
        <v>214</v>
      </c>
    </row>
    <row r="867" spans="1:16" x14ac:dyDescent="0.2">
      <c r="A867" t="s">
        <v>357</v>
      </c>
      <c r="B867" t="s">
        <v>365</v>
      </c>
      <c r="C867" t="s">
        <v>126</v>
      </c>
      <c r="D867" t="s">
        <v>403</v>
      </c>
      <c r="E867">
        <v>1260</v>
      </c>
      <c r="F867">
        <v>106</v>
      </c>
      <c r="G867">
        <v>63.27</v>
      </c>
      <c r="H867">
        <v>56</v>
      </c>
      <c r="I867">
        <v>322</v>
      </c>
      <c r="J867">
        <v>94.66</v>
      </c>
      <c r="K867">
        <v>100.27</v>
      </c>
      <c r="L867">
        <v>3</v>
      </c>
      <c r="M867">
        <v>779</v>
      </c>
      <c r="N867">
        <v>363</v>
      </c>
      <c r="O867">
        <v>85</v>
      </c>
      <c r="P867">
        <v>30</v>
      </c>
    </row>
    <row r="868" spans="1:16" x14ac:dyDescent="0.2">
      <c r="A868" t="s">
        <v>357</v>
      </c>
      <c r="B868" t="s">
        <v>366</v>
      </c>
      <c r="C868" t="s">
        <v>671</v>
      </c>
      <c r="D868" t="s">
        <v>403</v>
      </c>
      <c r="E868">
        <v>8104</v>
      </c>
      <c r="F868">
        <v>1071</v>
      </c>
      <c r="G868">
        <v>68.95</v>
      </c>
      <c r="H868">
        <v>314</v>
      </c>
      <c r="I868">
        <v>2455</v>
      </c>
      <c r="J868">
        <v>117.25</v>
      </c>
      <c r="K868">
        <v>104.85</v>
      </c>
      <c r="L868">
        <v>53</v>
      </c>
      <c r="M868">
        <v>5742</v>
      </c>
      <c r="N868">
        <v>2048</v>
      </c>
      <c r="O868">
        <v>137</v>
      </c>
      <c r="P868">
        <v>124</v>
      </c>
    </row>
    <row r="869" spans="1:16" x14ac:dyDescent="0.2">
      <c r="A869" t="s">
        <v>357</v>
      </c>
      <c r="B869" t="s">
        <v>366</v>
      </c>
      <c r="C869" t="s">
        <v>126</v>
      </c>
      <c r="D869" t="s">
        <v>403</v>
      </c>
      <c r="E869">
        <v>1047</v>
      </c>
      <c r="F869">
        <v>125</v>
      </c>
      <c r="G869">
        <v>69.88</v>
      </c>
      <c r="H869">
        <v>39</v>
      </c>
      <c r="I869">
        <v>372</v>
      </c>
      <c r="J869">
        <v>134.56</v>
      </c>
      <c r="K869">
        <v>109.12</v>
      </c>
      <c r="L869">
        <v>2</v>
      </c>
      <c r="M869">
        <v>709</v>
      </c>
      <c r="N869">
        <v>306</v>
      </c>
      <c r="O869">
        <v>22</v>
      </c>
      <c r="P869">
        <v>8</v>
      </c>
    </row>
    <row r="870" spans="1:16" x14ac:dyDescent="0.2">
      <c r="A870" t="s">
        <v>357</v>
      </c>
      <c r="B870" t="s">
        <v>363</v>
      </c>
      <c r="C870" t="s">
        <v>116</v>
      </c>
      <c r="D870" t="s">
        <v>403</v>
      </c>
      <c r="E870">
        <v>2696</v>
      </c>
      <c r="F870">
        <v>447</v>
      </c>
      <c r="G870">
        <v>79.09</v>
      </c>
      <c r="H870">
        <v>298</v>
      </c>
      <c r="I870">
        <v>2226</v>
      </c>
      <c r="J870">
        <v>71.05</v>
      </c>
      <c r="K870">
        <v>60.14</v>
      </c>
      <c r="L870">
        <v>360</v>
      </c>
      <c r="M870">
        <v>1754</v>
      </c>
      <c r="N870">
        <v>392</v>
      </c>
      <c r="O870">
        <v>135</v>
      </c>
      <c r="P870">
        <v>55</v>
      </c>
    </row>
    <row r="871" spans="1:16" x14ac:dyDescent="0.2">
      <c r="A871" t="s">
        <v>357</v>
      </c>
      <c r="B871" t="s">
        <v>363</v>
      </c>
      <c r="C871" t="s">
        <v>119</v>
      </c>
      <c r="D871" t="s">
        <v>403</v>
      </c>
      <c r="E871">
        <v>2046</v>
      </c>
      <c r="F871">
        <v>387</v>
      </c>
      <c r="G871">
        <v>85.46</v>
      </c>
      <c r="H871">
        <v>83</v>
      </c>
      <c r="I871">
        <v>621</v>
      </c>
      <c r="J871">
        <v>112.12</v>
      </c>
      <c r="K871">
        <v>107.08</v>
      </c>
      <c r="L871">
        <v>141</v>
      </c>
      <c r="M871">
        <v>1528</v>
      </c>
      <c r="N871">
        <v>284</v>
      </c>
      <c r="O871">
        <v>64</v>
      </c>
      <c r="P871">
        <v>29</v>
      </c>
    </row>
    <row r="872" spans="1:16" x14ac:dyDescent="0.2">
      <c r="A872" t="s">
        <v>357</v>
      </c>
      <c r="B872" t="s">
        <v>363</v>
      </c>
      <c r="C872" t="s">
        <v>120</v>
      </c>
      <c r="D872" t="s">
        <v>403</v>
      </c>
      <c r="E872">
        <v>3017</v>
      </c>
      <c r="F872">
        <v>739</v>
      </c>
      <c r="G872">
        <v>93.81</v>
      </c>
      <c r="H872">
        <v>99</v>
      </c>
      <c r="I872">
        <v>785</v>
      </c>
      <c r="J872">
        <v>132.85</v>
      </c>
      <c r="K872">
        <v>127.72</v>
      </c>
      <c r="L872">
        <v>150</v>
      </c>
      <c r="M872">
        <v>2349</v>
      </c>
      <c r="N872">
        <v>374</v>
      </c>
      <c r="O872">
        <v>98</v>
      </c>
      <c r="P872">
        <v>46</v>
      </c>
    </row>
    <row r="873" spans="1:16" x14ac:dyDescent="0.2">
      <c r="A873" t="s">
        <v>357</v>
      </c>
      <c r="B873" t="s">
        <v>363</v>
      </c>
      <c r="C873" t="s">
        <v>121</v>
      </c>
      <c r="D873" t="s">
        <v>403</v>
      </c>
      <c r="E873">
        <v>4190</v>
      </c>
      <c r="F873">
        <v>1240</v>
      </c>
      <c r="G873">
        <v>111.26</v>
      </c>
      <c r="H873">
        <v>204</v>
      </c>
      <c r="I873">
        <v>1205</v>
      </c>
      <c r="J873">
        <v>135.99</v>
      </c>
      <c r="K873">
        <v>137.58000000000001</v>
      </c>
      <c r="L873">
        <v>204</v>
      </c>
      <c r="M873">
        <v>3337</v>
      </c>
      <c r="N873">
        <v>443</v>
      </c>
      <c r="O873">
        <v>128</v>
      </c>
      <c r="P873">
        <v>78</v>
      </c>
    </row>
    <row r="874" spans="1:16" x14ac:dyDescent="0.2">
      <c r="A874" t="s">
        <v>357</v>
      </c>
      <c r="B874" t="s">
        <v>363</v>
      </c>
      <c r="C874" t="s">
        <v>130</v>
      </c>
      <c r="D874" t="s">
        <v>403</v>
      </c>
      <c r="E874">
        <v>4652</v>
      </c>
      <c r="F874">
        <v>1389</v>
      </c>
      <c r="G874">
        <v>106.07</v>
      </c>
      <c r="H874">
        <v>188</v>
      </c>
      <c r="I874">
        <v>1155</v>
      </c>
      <c r="J874">
        <v>144.33000000000001</v>
      </c>
      <c r="K874">
        <v>148.52000000000001</v>
      </c>
      <c r="L874">
        <v>278</v>
      </c>
      <c r="M874">
        <v>3562</v>
      </c>
      <c r="N874">
        <v>639</v>
      </c>
      <c r="O874">
        <v>104</v>
      </c>
      <c r="P874">
        <v>69</v>
      </c>
    </row>
    <row r="875" spans="1:16" x14ac:dyDescent="0.2">
      <c r="A875" t="s">
        <v>357</v>
      </c>
      <c r="B875" t="s">
        <v>363</v>
      </c>
      <c r="C875" t="s">
        <v>132</v>
      </c>
      <c r="D875" t="s">
        <v>403</v>
      </c>
      <c r="E875">
        <v>5561</v>
      </c>
      <c r="F875">
        <v>1012</v>
      </c>
      <c r="G875">
        <v>83.86</v>
      </c>
      <c r="H875">
        <v>243</v>
      </c>
      <c r="I875">
        <v>1587</v>
      </c>
      <c r="J875">
        <v>115</v>
      </c>
      <c r="K875">
        <v>115.49</v>
      </c>
      <c r="L875">
        <v>496</v>
      </c>
      <c r="M875">
        <v>4052</v>
      </c>
      <c r="N875">
        <v>755</v>
      </c>
      <c r="O875">
        <v>172</v>
      </c>
      <c r="P875">
        <v>86</v>
      </c>
    </row>
    <row r="876" spans="1:16" x14ac:dyDescent="0.2">
      <c r="A876" t="s">
        <v>357</v>
      </c>
      <c r="B876" t="s">
        <v>363</v>
      </c>
      <c r="C876" t="s">
        <v>146</v>
      </c>
      <c r="D876" t="s">
        <v>403</v>
      </c>
      <c r="E876">
        <v>5616</v>
      </c>
      <c r="F876">
        <v>992</v>
      </c>
      <c r="G876">
        <v>80.069999999999993</v>
      </c>
      <c r="H876">
        <v>198</v>
      </c>
      <c r="I876">
        <v>1574</v>
      </c>
      <c r="J876">
        <v>122.56</v>
      </c>
      <c r="K876">
        <v>111.66</v>
      </c>
      <c r="L876">
        <v>490</v>
      </c>
      <c r="M876">
        <v>4106</v>
      </c>
      <c r="N876">
        <v>771</v>
      </c>
      <c r="O876">
        <v>172</v>
      </c>
      <c r="P876">
        <v>77</v>
      </c>
    </row>
    <row r="877" spans="1:16" x14ac:dyDescent="0.2">
      <c r="A877" t="s">
        <v>357</v>
      </c>
      <c r="B877" t="s">
        <v>363</v>
      </c>
      <c r="C877" t="s">
        <v>149</v>
      </c>
      <c r="D877" t="s">
        <v>403</v>
      </c>
      <c r="E877">
        <v>5065</v>
      </c>
      <c r="F877">
        <v>979</v>
      </c>
      <c r="G877">
        <v>84.29</v>
      </c>
      <c r="H877">
        <v>237</v>
      </c>
      <c r="I877">
        <v>1511</v>
      </c>
      <c r="J877">
        <v>125.07</v>
      </c>
      <c r="K877">
        <v>113.91</v>
      </c>
      <c r="L877">
        <v>360</v>
      </c>
      <c r="M877">
        <v>3750</v>
      </c>
      <c r="N877">
        <v>675</v>
      </c>
      <c r="O877">
        <v>179</v>
      </c>
      <c r="P877">
        <v>99</v>
      </c>
    </row>
    <row r="878" spans="1:16" x14ac:dyDescent="0.2">
      <c r="A878" t="s">
        <v>357</v>
      </c>
      <c r="B878" t="s">
        <v>363</v>
      </c>
      <c r="C878" t="s">
        <v>151</v>
      </c>
      <c r="D878" t="s">
        <v>403</v>
      </c>
      <c r="E878">
        <v>4045</v>
      </c>
      <c r="F878">
        <v>710</v>
      </c>
      <c r="G878">
        <v>80.84</v>
      </c>
      <c r="H878">
        <v>147</v>
      </c>
      <c r="I878">
        <v>1125</v>
      </c>
      <c r="J878">
        <v>126.87</v>
      </c>
      <c r="K878">
        <v>110.29</v>
      </c>
      <c r="L878">
        <v>226</v>
      </c>
      <c r="M878">
        <v>2978</v>
      </c>
      <c r="N878">
        <v>617</v>
      </c>
      <c r="O878">
        <v>160</v>
      </c>
      <c r="P878">
        <v>64</v>
      </c>
    </row>
    <row r="879" spans="1:16" x14ac:dyDescent="0.2">
      <c r="A879" t="s">
        <v>357</v>
      </c>
      <c r="B879" t="s">
        <v>363</v>
      </c>
      <c r="C879" t="s">
        <v>153</v>
      </c>
      <c r="D879" t="s">
        <v>403</v>
      </c>
      <c r="E879">
        <v>3400</v>
      </c>
      <c r="F879">
        <v>898</v>
      </c>
      <c r="G879">
        <v>99.62</v>
      </c>
      <c r="H879">
        <v>120</v>
      </c>
      <c r="I879">
        <v>965</v>
      </c>
      <c r="J879">
        <v>131.38</v>
      </c>
      <c r="K879">
        <v>133.16999999999999</v>
      </c>
      <c r="L879">
        <v>217</v>
      </c>
      <c r="M879">
        <v>2602</v>
      </c>
      <c r="N879">
        <v>448</v>
      </c>
      <c r="O879">
        <v>90</v>
      </c>
      <c r="P879">
        <v>43</v>
      </c>
    </row>
    <row r="880" spans="1:16" x14ac:dyDescent="0.2">
      <c r="A880" t="s">
        <v>357</v>
      </c>
      <c r="B880" t="s">
        <v>363</v>
      </c>
      <c r="C880" t="s">
        <v>155</v>
      </c>
      <c r="D880" t="s">
        <v>403</v>
      </c>
      <c r="E880">
        <v>763</v>
      </c>
      <c r="F880">
        <v>166</v>
      </c>
      <c r="G880">
        <v>102.37</v>
      </c>
      <c r="H880">
        <v>9</v>
      </c>
      <c r="I880">
        <v>192</v>
      </c>
      <c r="J880">
        <v>109.44</v>
      </c>
      <c r="K880">
        <v>135.11000000000001</v>
      </c>
      <c r="L880">
        <v>173</v>
      </c>
      <c r="M880">
        <v>442</v>
      </c>
      <c r="N880">
        <v>63</v>
      </c>
      <c r="O880">
        <v>57</v>
      </c>
      <c r="P880">
        <v>28</v>
      </c>
    </row>
    <row r="881" spans="1:16" x14ac:dyDescent="0.2">
      <c r="A881" t="s">
        <v>357</v>
      </c>
      <c r="B881" t="s">
        <v>363</v>
      </c>
      <c r="C881" t="s">
        <v>377</v>
      </c>
      <c r="D881" t="s">
        <v>403</v>
      </c>
      <c r="E881">
        <v>26</v>
      </c>
      <c r="F881">
        <v>15</v>
      </c>
      <c r="G881">
        <v>160.72999999999999</v>
      </c>
      <c r="H881">
        <v>1</v>
      </c>
      <c r="I881">
        <v>7</v>
      </c>
      <c r="J881">
        <v>154</v>
      </c>
      <c r="K881">
        <v>317.43</v>
      </c>
      <c r="M881">
        <v>21</v>
      </c>
      <c r="N881">
        <v>5</v>
      </c>
    </row>
    <row r="882" spans="1:16" x14ac:dyDescent="0.2">
      <c r="A882" t="s">
        <v>357</v>
      </c>
      <c r="B882" t="s">
        <v>363</v>
      </c>
      <c r="C882" t="s">
        <v>161</v>
      </c>
      <c r="D882" t="s">
        <v>403</v>
      </c>
      <c r="E882">
        <v>925</v>
      </c>
      <c r="F882">
        <v>97</v>
      </c>
      <c r="G882">
        <v>66.650000000000006</v>
      </c>
      <c r="H882">
        <v>37</v>
      </c>
      <c r="I882">
        <v>262</v>
      </c>
      <c r="J882">
        <v>90.95</v>
      </c>
      <c r="K882">
        <v>87.96</v>
      </c>
      <c r="L882">
        <v>65</v>
      </c>
      <c r="M882">
        <v>608</v>
      </c>
      <c r="N882">
        <v>221</v>
      </c>
      <c r="O882">
        <v>20</v>
      </c>
      <c r="P882">
        <v>11</v>
      </c>
    </row>
    <row r="883" spans="1:16" x14ac:dyDescent="0.2">
      <c r="A883" t="s">
        <v>357</v>
      </c>
      <c r="B883" t="s">
        <v>363</v>
      </c>
      <c r="C883" t="s">
        <v>378</v>
      </c>
      <c r="D883" t="s">
        <v>403</v>
      </c>
      <c r="E883">
        <v>768</v>
      </c>
      <c r="F883">
        <v>112</v>
      </c>
      <c r="G883">
        <v>78.02</v>
      </c>
      <c r="H883">
        <v>43</v>
      </c>
      <c r="I883">
        <v>246</v>
      </c>
      <c r="J883">
        <v>118.12</v>
      </c>
      <c r="K883">
        <v>105.06</v>
      </c>
      <c r="L883">
        <v>36</v>
      </c>
      <c r="M883">
        <v>566</v>
      </c>
      <c r="N883">
        <v>127</v>
      </c>
      <c r="O883">
        <v>26</v>
      </c>
      <c r="P883">
        <v>13</v>
      </c>
    </row>
    <row r="884" spans="1:16" x14ac:dyDescent="0.2">
      <c r="A884" t="s">
        <v>357</v>
      </c>
      <c r="B884" t="s">
        <v>363</v>
      </c>
      <c r="C884" t="s">
        <v>165</v>
      </c>
      <c r="D884" t="s">
        <v>403</v>
      </c>
      <c r="E884">
        <v>2378</v>
      </c>
      <c r="F884">
        <v>526</v>
      </c>
      <c r="G884">
        <v>87.03</v>
      </c>
      <c r="H884">
        <v>107</v>
      </c>
      <c r="I884">
        <v>748</v>
      </c>
      <c r="J884">
        <v>127.36</v>
      </c>
      <c r="K884">
        <v>114.85</v>
      </c>
      <c r="L884">
        <v>78</v>
      </c>
      <c r="M884">
        <v>1976</v>
      </c>
      <c r="N884">
        <v>249</v>
      </c>
      <c r="O884">
        <v>43</v>
      </c>
      <c r="P884">
        <v>32</v>
      </c>
    </row>
    <row r="885" spans="1:16" x14ac:dyDescent="0.2">
      <c r="A885" t="s">
        <v>357</v>
      </c>
      <c r="B885" t="s">
        <v>365</v>
      </c>
      <c r="C885" t="s">
        <v>403</v>
      </c>
      <c r="D885" t="s">
        <v>403</v>
      </c>
      <c r="E885">
        <v>9424</v>
      </c>
      <c r="F885">
        <v>877</v>
      </c>
      <c r="G885">
        <v>57.73</v>
      </c>
      <c r="H885">
        <v>424</v>
      </c>
      <c r="I885">
        <v>2218</v>
      </c>
      <c r="J885">
        <v>102.32</v>
      </c>
      <c r="K885">
        <v>102.8</v>
      </c>
      <c r="L885">
        <v>115</v>
      </c>
      <c r="M885">
        <v>5670</v>
      </c>
      <c r="N885">
        <v>2973</v>
      </c>
      <c r="O885">
        <v>498</v>
      </c>
      <c r="P885">
        <v>168</v>
      </c>
    </row>
    <row r="886" spans="1:16" x14ac:dyDescent="0.2">
      <c r="A886" t="s">
        <v>357</v>
      </c>
      <c r="B886" t="s">
        <v>365</v>
      </c>
      <c r="C886" t="s">
        <v>143</v>
      </c>
      <c r="D886" t="s">
        <v>403</v>
      </c>
      <c r="E886">
        <v>86</v>
      </c>
      <c r="F886">
        <v>11</v>
      </c>
      <c r="G886">
        <v>67.33</v>
      </c>
      <c r="H886">
        <v>6</v>
      </c>
      <c r="I886">
        <v>18</v>
      </c>
      <c r="J886">
        <v>88.67</v>
      </c>
      <c r="K886">
        <v>83.72</v>
      </c>
      <c r="L886">
        <v>1</v>
      </c>
      <c r="M886">
        <v>53</v>
      </c>
      <c r="N886">
        <v>26</v>
      </c>
      <c r="O886">
        <v>5</v>
      </c>
      <c r="P886">
        <v>1</v>
      </c>
    </row>
    <row r="887" spans="1:16" x14ac:dyDescent="0.2">
      <c r="A887" t="s">
        <v>357</v>
      </c>
      <c r="B887" t="s">
        <v>363</v>
      </c>
      <c r="C887" t="s">
        <v>671</v>
      </c>
      <c r="D887" t="s">
        <v>403</v>
      </c>
      <c r="E887">
        <v>343734</v>
      </c>
      <c r="F887">
        <v>79222</v>
      </c>
      <c r="G887">
        <v>91.71</v>
      </c>
      <c r="H887">
        <v>15014</v>
      </c>
      <c r="I887">
        <v>99642</v>
      </c>
      <c r="J887">
        <v>122.25</v>
      </c>
      <c r="K887">
        <v>116.23</v>
      </c>
      <c r="L887">
        <v>21218</v>
      </c>
      <c r="M887">
        <v>257202</v>
      </c>
      <c r="N887">
        <v>48930</v>
      </c>
      <c r="O887">
        <v>10631</v>
      </c>
      <c r="P887">
        <v>5745</v>
      </c>
    </row>
    <row r="888" spans="1:16" x14ac:dyDescent="0.2">
      <c r="A888" t="s">
        <v>357</v>
      </c>
      <c r="B888" t="s">
        <v>363</v>
      </c>
      <c r="C888" t="s">
        <v>403</v>
      </c>
      <c r="D888" t="s">
        <v>403</v>
      </c>
      <c r="E888">
        <v>90</v>
      </c>
      <c r="F888">
        <v>57</v>
      </c>
      <c r="G888">
        <v>178.24</v>
      </c>
      <c r="H888">
        <v>35</v>
      </c>
      <c r="I888">
        <v>56</v>
      </c>
      <c r="J888">
        <v>36.090000000000003</v>
      </c>
      <c r="K888">
        <v>117.09</v>
      </c>
      <c r="L888">
        <v>15</v>
      </c>
      <c r="M888">
        <v>62</v>
      </c>
      <c r="N888">
        <v>8</v>
      </c>
      <c r="O888">
        <v>3</v>
      </c>
      <c r="P888">
        <v>2</v>
      </c>
    </row>
    <row r="889" spans="1:16" x14ac:dyDescent="0.2">
      <c r="A889" t="s">
        <v>357</v>
      </c>
      <c r="B889" t="s">
        <v>363</v>
      </c>
      <c r="C889" t="s">
        <v>123</v>
      </c>
      <c r="D889" t="s">
        <v>403</v>
      </c>
      <c r="E889">
        <v>3006</v>
      </c>
      <c r="F889">
        <v>504</v>
      </c>
      <c r="G889">
        <v>79.42</v>
      </c>
      <c r="H889">
        <v>125</v>
      </c>
      <c r="I889">
        <v>774</v>
      </c>
      <c r="J889">
        <v>103.78</v>
      </c>
      <c r="K889">
        <v>107.14</v>
      </c>
      <c r="L889">
        <v>256</v>
      </c>
      <c r="M889">
        <v>2133</v>
      </c>
      <c r="N889">
        <v>412</v>
      </c>
      <c r="O889">
        <v>156</v>
      </c>
      <c r="P889">
        <v>49</v>
      </c>
    </row>
    <row r="890" spans="1:16" x14ac:dyDescent="0.2">
      <c r="A890" t="s">
        <v>357</v>
      </c>
      <c r="B890" t="s">
        <v>363</v>
      </c>
      <c r="C890" t="s">
        <v>125</v>
      </c>
      <c r="D890" t="s">
        <v>403</v>
      </c>
      <c r="E890">
        <v>23089</v>
      </c>
      <c r="F890">
        <v>5713</v>
      </c>
      <c r="G890">
        <v>96.1</v>
      </c>
      <c r="H890">
        <v>1070</v>
      </c>
      <c r="I890">
        <v>6948</v>
      </c>
      <c r="J890">
        <v>130.29</v>
      </c>
      <c r="K890">
        <v>126.05</v>
      </c>
      <c r="L890">
        <v>1201</v>
      </c>
      <c r="M890">
        <v>16961</v>
      </c>
      <c r="N890">
        <v>3645</v>
      </c>
      <c r="O890">
        <v>818</v>
      </c>
      <c r="P890">
        <v>464</v>
      </c>
    </row>
    <row r="891" spans="1:16" x14ac:dyDescent="0.2">
      <c r="A891" t="s">
        <v>357</v>
      </c>
      <c r="B891" t="s">
        <v>363</v>
      </c>
      <c r="C891" t="s">
        <v>127</v>
      </c>
      <c r="D891" t="s">
        <v>403</v>
      </c>
      <c r="E891">
        <v>9596</v>
      </c>
      <c r="F891">
        <v>2423</v>
      </c>
      <c r="G891">
        <v>96.87</v>
      </c>
      <c r="H891">
        <v>380</v>
      </c>
      <c r="I891">
        <v>2589</v>
      </c>
      <c r="J891">
        <v>176.34</v>
      </c>
      <c r="K891">
        <v>129.30000000000001</v>
      </c>
      <c r="L891">
        <v>573</v>
      </c>
      <c r="M891">
        <v>7189</v>
      </c>
      <c r="N891">
        <v>1371</v>
      </c>
      <c r="O891">
        <v>269</v>
      </c>
      <c r="P891">
        <v>194</v>
      </c>
    </row>
    <row r="892" spans="1:16" x14ac:dyDescent="0.2">
      <c r="A892" t="s">
        <v>357</v>
      </c>
      <c r="B892" t="s">
        <v>363</v>
      </c>
      <c r="C892" t="s">
        <v>129</v>
      </c>
      <c r="D892" t="s">
        <v>403</v>
      </c>
      <c r="E892">
        <v>7675</v>
      </c>
      <c r="F892">
        <v>1827</v>
      </c>
      <c r="G892">
        <v>93.81</v>
      </c>
      <c r="H892">
        <v>337</v>
      </c>
      <c r="I892">
        <v>2085</v>
      </c>
      <c r="J892">
        <v>123.65</v>
      </c>
      <c r="K892">
        <v>118.61</v>
      </c>
      <c r="L892">
        <v>462</v>
      </c>
      <c r="M892">
        <v>5645</v>
      </c>
      <c r="N892">
        <v>1164</v>
      </c>
      <c r="O892">
        <v>263</v>
      </c>
      <c r="P892">
        <v>141</v>
      </c>
    </row>
    <row r="893" spans="1:16" x14ac:dyDescent="0.2">
      <c r="A893" t="s">
        <v>357</v>
      </c>
      <c r="B893" t="s">
        <v>363</v>
      </c>
      <c r="C893" t="s">
        <v>137</v>
      </c>
      <c r="D893" t="s">
        <v>403</v>
      </c>
      <c r="E893">
        <v>5764</v>
      </c>
      <c r="F893">
        <v>1620</v>
      </c>
      <c r="G893">
        <v>102.54</v>
      </c>
      <c r="H893">
        <v>257</v>
      </c>
      <c r="I893">
        <v>1795</v>
      </c>
      <c r="J893">
        <v>138.38999999999999</v>
      </c>
      <c r="K893">
        <v>126.98</v>
      </c>
      <c r="L893">
        <v>453</v>
      </c>
      <c r="M893">
        <v>4414</v>
      </c>
      <c r="N893">
        <v>582</v>
      </c>
      <c r="O893">
        <v>194</v>
      </c>
      <c r="P893">
        <v>121</v>
      </c>
    </row>
    <row r="894" spans="1:16" x14ac:dyDescent="0.2">
      <c r="A894" t="s">
        <v>357</v>
      </c>
      <c r="B894" t="s">
        <v>363</v>
      </c>
      <c r="C894" t="s">
        <v>138</v>
      </c>
      <c r="D894" t="s">
        <v>403</v>
      </c>
      <c r="E894">
        <v>2907</v>
      </c>
      <c r="F894">
        <v>509</v>
      </c>
      <c r="G894">
        <v>82.28</v>
      </c>
      <c r="H894">
        <v>131</v>
      </c>
      <c r="I894">
        <v>880</v>
      </c>
      <c r="J894">
        <v>103.28</v>
      </c>
      <c r="K894">
        <v>109.29</v>
      </c>
      <c r="L894">
        <v>127</v>
      </c>
      <c r="M894">
        <v>2255</v>
      </c>
      <c r="N894">
        <v>404</v>
      </c>
      <c r="O894">
        <v>75</v>
      </c>
      <c r="P894">
        <v>46</v>
      </c>
    </row>
    <row r="895" spans="1:16" x14ac:dyDescent="0.2">
      <c r="A895" t="s">
        <v>357</v>
      </c>
      <c r="B895" t="s">
        <v>363</v>
      </c>
      <c r="C895" t="s">
        <v>140</v>
      </c>
      <c r="D895" t="s">
        <v>403</v>
      </c>
      <c r="E895">
        <v>7950</v>
      </c>
      <c r="F895">
        <v>1545</v>
      </c>
      <c r="G895">
        <v>83.39</v>
      </c>
      <c r="H895">
        <v>379</v>
      </c>
      <c r="I895">
        <v>2575</v>
      </c>
      <c r="J895">
        <v>131.53</v>
      </c>
      <c r="K895">
        <v>116.16</v>
      </c>
      <c r="L895">
        <v>482</v>
      </c>
      <c r="M895">
        <v>5690</v>
      </c>
      <c r="N895">
        <v>1497</v>
      </c>
      <c r="O895">
        <v>196</v>
      </c>
      <c r="P895">
        <v>84</v>
      </c>
    </row>
    <row r="896" spans="1:16" x14ac:dyDescent="0.2">
      <c r="A896" t="s">
        <v>357</v>
      </c>
      <c r="B896" t="s">
        <v>363</v>
      </c>
      <c r="C896" t="s">
        <v>142</v>
      </c>
      <c r="D896" t="s">
        <v>403</v>
      </c>
      <c r="E896">
        <v>2739</v>
      </c>
      <c r="F896">
        <v>834</v>
      </c>
      <c r="G896">
        <v>101.47</v>
      </c>
      <c r="H896">
        <v>139</v>
      </c>
      <c r="I896">
        <v>856</v>
      </c>
      <c r="J896">
        <v>135.35</v>
      </c>
      <c r="K896">
        <v>133.58000000000001</v>
      </c>
      <c r="L896">
        <v>149</v>
      </c>
      <c r="M896">
        <v>2076</v>
      </c>
      <c r="N896">
        <v>365</v>
      </c>
      <c r="O896">
        <v>101</v>
      </c>
      <c r="P896">
        <v>48</v>
      </c>
    </row>
    <row r="897" spans="1:16" x14ac:dyDescent="0.2">
      <c r="A897" t="s">
        <v>357</v>
      </c>
      <c r="B897" t="s">
        <v>363</v>
      </c>
      <c r="C897" t="s">
        <v>143</v>
      </c>
      <c r="D897" t="s">
        <v>403</v>
      </c>
      <c r="E897">
        <v>4458</v>
      </c>
      <c r="F897">
        <v>782</v>
      </c>
      <c r="G897">
        <v>76.17</v>
      </c>
      <c r="H897">
        <v>183</v>
      </c>
      <c r="I897">
        <v>1110</v>
      </c>
      <c r="J897">
        <v>107.32</v>
      </c>
      <c r="K897">
        <v>105.23</v>
      </c>
      <c r="L897">
        <v>282</v>
      </c>
      <c r="M897">
        <v>3438</v>
      </c>
      <c r="N897">
        <v>547</v>
      </c>
      <c r="O897">
        <v>126</v>
      </c>
      <c r="P897">
        <v>64</v>
      </c>
    </row>
    <row r="898" spans="1:16" x14ac:dyDescent="0.2">
      <c r="A898" t="s">
        <v>357</v>
      </c>
      <c r="B898" t="s">
        <v>363</v>
      </c>
      <c r="C898" t="s">
        <v>150</v>
      </c>
      <c r="D898" t="s">
        <v>403</v>
      </c>
      <c r="E898">
        <v>17215</v>
      </c>
      <c r="F898">
        <v>3153</v>
      </c>
      <c r="G898">
        <v>81.42</v>
      </c>
      <c r="H898">
        <v>808</v>
      </c>
      <c r="I898">
        <v>5297</v>
      </c>
      <c r="J898">
        <v>115.61</v>
      </c>
      <c r="K898">
        <v>113.43</v>
      </c>
      <c r="L898">
        <v>1004</v>
      </c>
      <c r="M898">
        <v>12483</v>
      </c>
      <c r="N898">
        <v>2849</v>
      </c>
      <c r="O898">
        <v>543</v>
      </c>
      <c r="P898">
        <v>336</v>
      </c>
    </row>
    <row r="899" spans="1:16" x14ac:dyDescent="0.2">
      <c r="A899" t="s">
        <v>357</v>
      </c>
      <c r="B899" t="s">
        <v>363</v>
      </c>
      <c r="C899" t="s">
        <v>152</v>
      </c>
      <c r="D899" t="s">
        <v>403</v>
      </c>
      <c r="E899">
        <v>8365</v>
      </c>
      <c r="F899">
        <v>1165</v>
      </c>
      <c r="G899">
        <v>72.09</v>
      </c>
      <c r="H899">
        <v>324</v>
      </c>
      <c r="I899">
        <v>2209</v>
      </c>
      <c r="J899">
        <v>102.59</v>
      </c>
      <c r="K899">
        <v>100.51</v>
      </c>
      <c r="L899">
        <v>611</v>
      </c>
      <c r="M899">
        <v>6063</v>
      </c>
      <c r="N899">
        <v>1398</v>
      </c>
      <c r="O899">
        <v>196</v>
      </c>
      <c r="P899">
        <v>97</v>
      </c>
    </row>
    <row r="900" spans="1:16" x14ac:dyDescent="0.2">
      <c r="A900" t="s">
        <v>357</v>
      </c>
      <c r="B900" t="s">
        <v>363</v>
      </c>
      <c r="C900" t="s">
        <v>154</v>
      </c>
      <c r="D900" t="s">
        <v>403</v>
      </c>
      <c r="E900">
        <v>2510</v>
      </c>
      <c r="F900">
        <v>399</v>
      </c>
      <c r="G900">
        <v>89.71</v>
      </c>
      <c r="H900">
        <v>96</v>
      </c>
      <c r="I900">
        <v>604</v>
      </c>
      <c r="J900">
        <v>109.84</v>
      </c>
      <c r="K900">
        <v>112.16</v>
      </c>
      <c r="L900">
        <v>188</v>
      </c>
      <c r="M900">
        <v>2175</v>
      </c>
      <c r="N900">
        <v>80</v>
      </c>
      <c r="O900">
        <v>55</v>
      </c>
      <c r="P900">
        <v>12</v>
      </c>
    </row>
    <row r="901" spans="1:16" x14ac:dyDescent="0.2">
      <c r="A901" t="s">
        <v>357</v>
      </c>
      <c r="B901" t="s">
        <v>363</v>
      </c>
      <c r="C901" t="s">
        <v>157</v>
      </c>
      <c r="D901" t="s">
        <v>403</v>
      </c>
      <c r="E901">
        <v>1639</v>
      </c>
      <c r="F901">
        <v>318</v>
      </c>
      <c r="G901">
        <v>78.459999999999994</v>
      </c>
      <c r="H901">
        <v>62</v>
      </c>
      <c r="I901">
        <v>384</v>
      </c>
      <c r="J901">
        <v>113.74</v>
      </c>
      <c r="K901">
        <v>106.29</v>
      </c>
      <c r="L901">
        <v>111</v>
      </c>
      <c r="M901">
        <v>1249</v>
      </c>
      <c r="N901">
        <v>201</v>
      </c>
      <c r="O901">
        <v>51</v>
      </c>
      <c r="P901">
        <v>27</v>
      </c>
    </row>
    <row r="902" spans="1:16" x14ac:dyDescent="0.2">
      <c r="A902" t="s">
        <v>357</v>
      </c>
      <c r="B902" t="s">
        <v>363</v>
      </c>
      <c r="C902" t="s">
        <v>166</v>
      </c>
      <c r="D902" t="s">
        <v>403</v>
      </c>
      <c r="E902">
        <v>761</v>
      </c>
      <c r="F902">
        <v>212</v>
      </c>
      <c r="G902">
        <v>100.68</v>
      </c>
      <c r="H902">
        <v>29</v>
      </c>
      <c r="I902">
        <v>236</v>
      </c>
      <c r="J902">
        <v>130.03</v>
      </c>
      <c r="K902">
        <v>121.72</v>
      </c>
      <c r="L902">
        <v>26</v>
      </c>
      <c r="M902">
        <v>599</v>
      </c>
      <c r="N902">
        <v>97</v>
      </c>
      <c r="O902">
        <v>25</v>
      </c>
      <c r="P902">
        <v>14</v>
      </c>
    </row>
    <row r="903" spans="1:16" x14ac:dyDescent="0.2">
      <c r="A903" t="s">
        <v>357</v>
      </c>
      <c r="B903" t="s">
        <v>364</v>
      </c>
      <c r="C903" t="s">
        <v>403</v>
      </c>
      <c r="D903" t="s">
        <v>403</v>
      </c>
      <c r="E903">
        <v>595</v>
      </c>
      <c r="F903">
        <v>234</v>
      </c>
      <c r="G903">
        <v>168.54</v>
      </c>
      <c r="H903">
        <v>57</v>
      </c>
      <c r="I903">
        <v>440</v>
      </c>
      <c r="J903">
        <v>55.89</v>
      </c>
      <c r="K903">
        <v>45.45</v>
      </c>
      <c r="L903">
        <v>102</v>
      </c>
      <c r="M903">
        <v>396</v>
      </c>
      <c r="N903">
        <v>21</v>
      </c>
      <c r="O903">
        <v>55</v>
      </c>
      <c r="P903">
        <v>21</v>
      </c>
    </row>
    <row r="904" spans="1:16" x14ac:dyDescent="0.2">
      <c r="A904" t="s">
        <v>357</v>
      </c>
      <c r="B904" t="s">
        <v>364</v>
      </c>
      <c r="C904" t="s">
        <v>140</v>
      </c>
      <c r="D904" t="s">
        <v>403</v>
      </c>
      <c r="E904">
        <v>8065</v>
      </c>
      <c r="F904">
        <v>752</v>
      </c>
      <c r="G904">
        <v>62.17</v>
      </c>
      <c r="H904">
        <v>881</v>
      </c>
      <c r="I904">
        <v>5022</v>
      </c>
      <c r="J904">
        <v>65.3</v>
      </c>
      <c r="K904">
        <v>69.569999999999993</v>
      </c>
      <c r="L904">
        <v>1851</v>
      </c>
      <c r="M904">
        <v>3960</v>
      </c>
      <c r="N904">
        <v>202</v>
      </c>
      <c r="O904">
        <v>1641</v>
      </c>
      <c r="P904">
        <v>411</v>
      </c>
    </row>
    <row r="905" spans="1:16" x14ac:dyDescent="0.2">
      <c r="A905" t="s">
        <v>357</v>
      </c>
      <c r="B905" t="s">
        <v>366</v>
      </c>
      <c r="C905" t="s">
        <v>403</v>
      </c>
      <c r="D905" t="s">
        <v>403</v>
      </c>
      <c r="E905">
        <v>5657</v>
      </c>
      <c r="F905">
        <v>760</v>
      </c>
      <c r="G905">
        <v>68.069999999999993</v>
      </c>
      <c r="H905">
        <v>221</v>
      </c>
      <c r="I905">
        <v>1630</v>
      </c>
      <c r="J905">
        <v>117.41</v>
      </c>
      <c r="K905">
        <v>107.08</v>
      </c>
      <c r="L905">
        <v>47</v>
      </c>
      <c r="M905">
        <v>4106</v>
      </c>
      <c r="N905">
        <v>1335</v>
      </c>
      <c r="O905">
        <v>88</v>
      </c>
      <c r="P905">
        <v>81</v>
      </c>
    </row>
    <row r="906" spans="1:16" x14ac:dyDescent="0.2">
      <c r="A906" t="s">
        <v>357</v>
      </c>
      <c r="B906" t="s">
        <v>366</v>
      </c>
      <c r="C906" t="s">
        <v>158</v>
      </c>
      <c r="D906" t="s">
        <v>403</v>
      </c>
      <c r="E906">
        <v>1400</v>
      </c>
      <c r="F906">
        <v>186</v>
      </c>
      <c r="G906">
        <v>71.81</v>
      </c>
      <c r="H906">
        <v>54</v>
      </c>
      <c r="I906">
        <v>453</v>
      </c>
      <c r="J906">
        <v>104.06</v>
      </c>
      <c r="K906">
        <v>93.3</v>
      </c>
      <c r="L906">
        <v>4</v>
      </c>
      <c r="M906">
        <v>927</v>
      </c>
      <c r="N906">
        <v>407</v>
      </c>
      <c r="O906">
        <v>27</v>
      </c>
      <c r="P906">
        <v>35</v>
      </c>
    </row>
    <row r="907" spans="1:16" x14ac:dyDescent="0.2">
      <c r="A907" t="s">
        <v>357</v>
      </c>
      <c r="B907" t="s">
        <v>363</v>
      </c>
      <c r="C907" t="s">
        <v>115</v>
      </c>
      <c r="D907" t="s">
        <v>403</v>
      </c>
      <c r="E907">
        <v>3759</v>
      </c>
      <c r="F907">
        <v>713</v>
      </c>
      <c r="G907">
        <v>82.67</v>
      </c>
      <c r="H907">
        <v>161</v>
      </c>
      <c r="I907">
        <v>1041</v>
      </c>
      <c r="J907">
        <v>110.85</v>
      </c>
      <c r="K907">
        <v>109.71</v>
      </c>
      <c r="L907">
        <v>261</v>
      </c>
      <c r="M907">
        <v>2663</v>
      </c>
      <c r="N907">
        <v>628</v>
      </c>
      <c r="O907">
        <v>156</v>
      </c>
      <c r="P907">
        <v>51</v>
      </c>
    </row>
    <row r="908" spans="1:16" x14ac:dyDescent="0.2">
      <c r="A908" t="s">
        <v>357</v>
      </c>
      <c r="B908" t="s">
        <v>363</v>
      </c>
      <c r="C908" t="s">
        <v>117</v>
      </c>
      <c r="D908" t="s">
        <v>403</v>
      </c>
      <c r="E908">
        <v>4848</v>
      </c>
      <c r="F908">
        <v>1358</v>
      </c>
      <c r="G908">
        <v>107.83</v>
      </c>
      <c r="H908">
        <v>184</v>
      </c>
      <c r="I908">
        <v>1211</v>
      </c>
      <c r="J908">
        <v>135.91</v>
      </c>
      <c r="K908">
        <v>137.27000000000001</v>
      </c>
      <c r="L908">
        <v>312</v>
      </c>
      <c r="M908">
        <v>3706</v>
      </c>
      <c r="N908">
        <v>579</v>
      </c>
      <c r="O908">
        <v>148</v>
      </c>
      <c r="P908">
        <v>102</v>
      </c>
    </row>
    <row r="909" spans="1:16" x14ac:dyDescent="0.2">
      <c r="A909" t="s">
        <v>357</v>
      </c>
      <c r="B909" t="s">
        <v>363</v>
      </c>
      <c r="C909" t="s">
        <v>122</v>
      </c>
      <c r="D909" t="s">
        <v>403</v>
      </c>
      <c r="E909">
        <v>5297</v>
      </c>
      <c r="F909">
        <v>1393</v>
      </c>
      <c r="G909">
        <v>97.39</v>
      </c>
      <c r="H909">
        <v>195</v>
      </c>
      <c r="I909">
        <v>1449</v>
      </c>
      <c r="J909">
        <v>156.09</v>
      </c>
      <c r="K909">
        <v>131.34</v>
      </c>
      <c r="L909">
        <v>337</v>
      </c>
      <c r="M909">
        <v>3866</v>
      </c>
      <c r="N909">
        <v>794</v>
      </c>
      <c r="O909">
        <v>195</v>
      </c>
      <c r="P909">
        <v>105</v>
      </c>
    </row>
    <row r="910" spans="1:16" x14ac:dyDescent="0.2">
      <c r="A910" t="s">
        <v>357</v>
      </c>
      <c r="B910" t="s">
        <v>363</v>
      </c>
      <c r="C910" t="s">
        <v>124</v>
      </c>
      <c r="D910" t="s">
        <v>403</v>
      </c>
      <c r="E910">
        <v>18488</v>
      </c>
      <c r="F910">
        <v>4618</v>
      </c>
      <c r="G910">
        <v>95.78</v>
      </c>
      <c r="H910">
        <v>695</v>
      </c>
      <c r="I910">
        <v>4875</v>
      </c>
      <c r="J910">
        <v>134.15</v>
      </c>
      <c r="K910">
        <v>128.97999999999999</v>
      </c>
      <c r="L910">
        <v>783</v>
      </c>
      <c r="M910">
        <v>13750</v>
      </c>
      <c r="N910">
        <v>3059</v>
      </c>
      <c r="O910">
        <v>593</v>
      </c>
      <c r="P910">
        <v>302</v>
      </c>
    </row>
    <row r="911" spans="1:16" x14ac:dyDescent="0.2">
      <c r="A911" t="s">
        <v>357</v>
      </c>
      <c r="B911" t="s">
        <v>363</v>
      </c>
      <c r="C911" t="s">
        <v>126</v>
      </c>
      <c r="D911" t="s">
        <v>403</v>
      </c>
      <c r="E911">
        <v>18310</v>
      </c>
      <c r="F911">
        <v>4501</v>
      </c>
      <c r="G911">
        <v>94.84</v>
      </c>
      <c r="H911">
        <v>681</v>
      </c>
      <c r="I911">
        <v>4578</v>
      </c>
      <c r="J911">
        <v>129.32</v>
      </c>
      <c r="K911">
        <v>120.02</v>
      </c>
      <c r="L911">
        <v>1028</v>
      </c>
      <c r="M911">
        <v>13895</v>
      </c>
      <c r="N911">
        <v>2554</v>
      </c>
      <c r="O911">
        <v>528</v>
      </c>
      <c r="P911">
        <v>305</v>
      </c>
    </row>
    <row r="912" spans="1:16" x14ac:dyDescent="0.2">
      <c r="A912" t="s">
        <v>357</v>
      </c>
      <c r="B912" t="s">
        <v>363</v>
      </c>
      <c r="C912" t="s">
        <v>85</v>
      </c>
      <c r="D912" t="s">
        <v>403</v>
      </c>
      <c r="E912">
        <v>10130</v>
      </c>
      <c r="F912">
        <v>1725</v>
      </c>
      <c r="G912">
        <v>79.31</v>
      </c>
      <c r="H912">
        <v>475</v>
      </c>
      <c r="I912">
        <v>3100</v>
      </c>
      <c r="J912">
        <v>109.2</v>
      </c>
      <c r="K912">
        <v>107.8</v>
      </c>
      <c r="L912">
        <v>628</v>
      </c>
      <c r="M912">
        <v>7107</v>
      </c>
      <c r="N912">
        <v>1836</v>
      </c>
      <c r="O912">
        <v>357</v>
      </c>
      <c r="P912">
        <v>202</v>
      </c>
    </row>
    <row r="913" spans="1:16" x14ac:dyDescent="0.2">
      <c r="A913" t="s">
        <v>357</v>
      </c>
      <c r="B913" t="s">
        <v>363</v>
      </c>
      <c r="C913" t="s">
        <v>128</v>
      </c>
      <c r="D913" t="s">
        <v>403</v>
      </c>
      <c r="E913">
        <v>4637</v>
      </c>
      <c r="F913">
        <v>1053</v>
      </c>
      <c r="G913">
        <v>91.14</v>
      </c>
      <c r="H913">
        <v>227</v>
      </c>
      <c r="I913">
        <v>1481</v>
      </c>
      <c r="J913">
        <v>128.47999999999999</v>
      </c>
      <c r="K913">
        <v>119.2</v>
      </c>
      <c r="L913">
        <v>336</v>
      </c>
      <c r="M913">
        <v>3358</v>
      </c>
      <c r="N913">
        <v>713</v>
      </c>
      <c r="O913">
        <v>157</v>
      </c>
      <c r="P913">
        <v>73</v>
      </c>
    </row>
    <row r="914" spans="1:16" x14ac:dyDescent="0.2">
      <c r="A914" t="s">
        <v>357</v>
      </c>
      <c r="B914" t="s">
        <v>363</v>
      </c>
      <c r="C914" t="s">
        <v>131</v>
      </c>
      <c r="D914" t="s">
        <v>403</v>
      </c>
      <c r="E914">
        <v>9406</v>
      </c>
      <c r="F914">
        <v>2147</v>
      </c>
      <c r="G914">
        <v>93.04</v>
      </c>
      <c r="H914">
        <v>452</v>
      </c>
      <c r="I914">
        <v>2567</v>
      </c>
      <c r="J914">
        <v>133.94999999999999</v>
      </c>
      <c r="K914">
        <v>124.32</v>
      </c>
      <c r="L914">
        <v>842</v>
      </c>
      <c r="M914">
        <v>6915</v>
      </c>
      <c r="N914">
        <v>1183</v>
      </c>
      <c r="O914">
        <v>289</v>
      </c>
      <c r="P914">
        <v>176</v>
      </c>
    </row>
    <row r="915" spans="1:16" x14ac:dyDescent="0.2">
      <c r="A915" t="s">
        <v>357</v>
      </c>
      <c r="B915" t="s">
        <v>363</v>
      </c>
      <c r="C915" t="s">
        <v>133</v>
      </c>
      <c r="D915" t="s">
        <v>403</v>
      </c>
      <c r="E915">
        <v>4414</v>
      </c>
      <c r="F915">
        <v>963</v>
      </c>
      <c r="G915">
        <v>92.14</v>
      </c>
      <c r="H915">
        <v>190</v>
      </c>
      <c r="I915">
        <v>1395</v>
      </c>
      <c r="J915">
        <v>117.03</v>
      </c>
      <c r="K915">
        <v>115.68</v>
      </c>
      <c r="L915">
        <v>298</v>
      </c>
      <c r="M915">
        <v>3261</v>
      </c>
      <c r="N915">
        <v>628</v>
      </c>
      <c r="O915">
        <v>147</v>
      </c>
      <c r="P915">
        <v>80</v>
      </c>
    </row>
    <row r="916" spans="1:16" x14ac:dyDescent="0.2">
      <c r="A916" t="s">
        <v>357</v>
      </c>
      <c r="B916" t="s">
        <v>363</v>
      </c>
      <c r="C916" t="s">
        <v>134</v>
      </c>
      <c r="D916" t="s">
        <v>403</v>
      </c>
      <c r="E916">
        <v>6015</v>
      </c>
      <c r="F916">
        <v>1689</v>
      </c>
      <c r="G916">
        <v>105.16</v>
      </c>
      <c r="H916">
        <v>232</v>
      </c>
      <c r="I916">
        <v>1690</v>
      </c>
      <c r="J916">
        <v>129.72999999999999</v>
      </c>
      <c r="K916">
        <v>131.12</v>
      </c>
      <c r="L916">
        <v>346</v>
      </c>
      <c r="M916">
        <v>4690</v>
      </c>
      <c r="N916">
        <v>716</v>
      </c>
      <c r="O916">
        <v>168</v>
      </c>
      <c r="P916">
        <v>95</v>
      </c>
    </row>
    <row r="917" spans="1:16" x14ac:dyDescent="0.2">
      <c r="A917" t="s">
        <v>357</v>
      </c>
      <c r="B917" t="s">
        <v>363</v>
      </c>
      <c r="C917" t="s">
        <v>135</v>
      </c>
      <c r="D917" t="s">
        <v>403</v>
      </c>
      <c r="E917">
        <v>7930</v>
      </c>
      <c r="F917">
        <v>1955</v>
      </c>
      <c r="G917">
        <v>97.01</v>
      </c>
      <c r="H917">
        <v>320</v>
      </c>
      <c r="I917">
        <v>2127</v>
      </c>
      <c r="J917">
        <v>136.26</v>
      </c>
      <c r="K917">
        <v>123.86</v>
      </c>
      <c r="L917">
        <v>479</v>
      </c>
      <c r="M917">
        <v>6115</v>
      </c>
      <c r="N917">
        <v>1047</v>
      </c>
      <c r="O917">
        <v>188</v>
      </c>
      <c r="P917">
        <v>101</v>
      </c>
    </row>
    <row r="918" spans="1:16" x14ac:dyDescent="0.2">
      <c r="A918" t="s">
        <v>357</v>
      </c>
      <c r="B918" t="s">
        <v>363</v>
      </c>
      <c r="C918" t="s">
        <v>136</v>
      </c>
      <c r="D918" t="s">
        <v>403</v>
      </c>
      <c r="E918">
        <v>4836</v>
      </c>
      <c r="F918">
        <v>885</v>
      </c>
      <c r="G918">
        <v>81.45</v>
      </c>
      <c r="H918">
        <v>227</v>
      </c>
      <c r="I918">
        <v>1457</v>
      </c>
      <c r="J918">
        <v>109.16</v>
      </c>
      <c r="K918">
        <v>104.69</v>
      </c>
      <c r="L918">
        <v>350</v>
      </c>
      <c r="M918">
        <v>3488</v>
      </c>
      <c r="N918">
        <v>761</v>
      </c>
      <c r="O918">
        <v>152</v>
      </c>
      <c r="P918">
        <v>85</v>
      </c>
    </row>
    <row r="919" spans="1:16" x14ac:dyDescent="0.2">
      <c r="A919" t="s">
        <v>357</v>
      </c>
      <c r="B919" t="s">
        <v>363</v>
      </c>
      <c r="C919" t="s">
        <v>139</v>
      </c>
      <c r="D919" t="s">
        <v>403</v>
      </c>
      <c r="E919">
        <v>1768</v>
      </c>
      <c r="F919">
        <v>249</v>
      </c>
      <c r="G919">
        <v>73.31</v>
      </c>
      <c r="H919">
        <v>110</v>
      </c>
      <c r="I919">
        <v>718</v>
      </c>
      <c r="J919">
        <v>89.76</v>
      </c>
      <c r="K919">
        <v>89.11</v>
      </c>
      <c r="L919">
        <v>87</v>
      </c>
      <c r="M919">
        <v>1411</v>
      </c>
      <c r="N919">
        <v>175</v>
      </c>
      <c r="O919">
        <v>66</v>
      </c>
      <c r="P919">
        <v>29</v>
      </c>
    </row>
    <row r="920" spans="1:16" x14ac:dyDescent="0.2">
      <c r="A920" t="s">
        <v>357</v>
      </c>
      <c r="B920" t="s">
        <v>363</v>
      </c>
      <c r="C920" t="s">
        <v>144</v>
      </c>
      <c r="D920" t="s">
        <v>403</v>
      </c>
      <c r="E920">
        <v>12055</v>
      </c>
      <c r="F920">
        <v>3175</v>
      </c>
      <c r="G920">
        <v>97.13</v>
      </c>
      <c r="H920">
        <v>450</v>
      </c>
      <c r="I920">
        <v>2891</v>
      </c>
      <c r="J920">
        <v>137.47</v>
      </c>
      <c r="K920">
        <v>129.29</v>
      </c>
      <c r="L920">
        <v>760</v>
      </c>
      <c r="M920">
        <v>9403</v>
      </c>
      <c r="N920">
        <v>1392</v>
      </c>
      <c r="O920">
        <v>336</v>
      </c>
      <c r="P920">
        <v>164</v>
      </c>
    </row>
    <row r="921" spans="1:16" x14ac:dyDescent="0.2">
      <c r="A921" t="s">
        <v>357</v>
      </c>
      <c r="B921" t="s">
        <v>363</v>
      </c>
      <c r="C921" t="s">
        <v>145</v>
      </c>
      <c r="D921" t="s">
        <v>403</v>
      </c>
      <c r="E921">
        <v>11167</v>
      </c>
      <c r="F921">
        <v>2788</v>
      </c>
      <c r="G921">
        <v>92.03</v>
      </c>
      <c r="H921">
        <v>416</v>
      </c>
      <c r="I921">
        <v>2786</v>
      </c>
      <c r="J921">
        <v>131.81</v>
      </c>
      <c r="K921">
        <v>120.79</v>
      </c>
      <c r="L921">
        <v>597</v>
      </c>
      <c r="M921">
        <v>8783</v>
      </c>
      <c r="N921">
        <v>1314</v>
      </c>
      <c r="O921">
        <v>313</v>
      </c>
      <c r="P921">
        <v>160</v>
      </c>
    </row>
    <row r="922" spans="1:16" x14ac:dyDescent="0.2">
      <c r="A922" t="s">
        <v>357</v>
      </c>
      <c r="B922" t="s">
        <v>363</v>
      </c>
      <c r="C922" t="s">
        <v>147</v>
      </c>
      <c r="D922" t="s">
        <v>403</v>
      </c>
      <c r="E922">
        <v>7340</v>
      </c>
      <c r="F922">
        <v>1580</v>
      </c>
      <c r="G922">
        <v>85.95</v>
      </c>
      <c r="H922">
        <v>799</v>
      </c>
      <c r="I922">
        <v>4927</v>
      </c>
      <c r="J922">
        <v>59.71</v>
      </c>
      <c r="K922">
        <v>57.73</v>
      </c>
      <c r="L922">
        <v>377</v>
      </c>
      <c r="M922">
        <v>5079</v>
      </c>
      <c r="N922">
        <v>1429</v>
      </c>
      <c r="O922">
        <v>303</v>
      </c>
      <c r="P922">
        <v>152</v>
      </c>
    </row>
    <row r="923" spans="1:16" x14ac:dyDescent="0.2">
      <c r="A923" t="s">
        <v>357</v>
      </c>
      <c r="B923" t="s">
        <v>363</v>
      </c>
      <c r="C923" t="s">
        <v>148</v>
      </c>
      <c r="D923" t="s">
        <v>403</v>
      </c>
      <c r="E923">
        <v>1584</v>
      </c>
      <c r="F923">
        <v>452</v>
      </c>
      <c r="G923">
        <v>98.01</v>
      </c>
      <c r="H923">
        <v>63</v>
      </c>
      <c r="I923">
        <v>404</v>
      </c>
      <c r="J923">
        <v>128.41</v>
      </c>
      <c r="K923">
        <v>124.08</v>
      </c>
      <c r="L923">
        <v>118</v>
      </c>
      <c r="M923">
        <v>1183</v>
      </c>
      <c r="N923">
        <v>223</v>
      </c>
      <c r="O923">
        <v>50</v>
      </c>
      <c r="P923">
        <v>10</v>
      </c>
    </row>
    <row r="924" spans="1:16" x14ac:dyDescent="0.2">
      <c r="A924" t="s">
        <v>357</v>
      </c>
      <c r="B924" t="s">
        <v>363</v>
      </c>
      <c r="C924" t="s">
        <v>156</v>
      </c>
      <c r="D924" t="s">
        <v>403</v>
      </c>
      <c r="E924">
        <v>18090</v>
      </c>
      <c r="F924">
        <v>4725</v>
      </c>
      <c r="G924">
        <v>97.43</v>
      </c>
      <c r="H924">
        <v>709</v>
      </c>
      <c r="I924">
        <v>4768</v>
      </c>
      <c r="J924">
        <v>127.43</v>
      </c>
      <c r="K924">
        <v>126.39</v>
      </c>
      <c r="L924">
        <v>1102</v>
      </c>
      <c r="M924">
        <v>13800</v>
      </c>
      <c r="N924">
        <v>2419</v>
      </c>
      <c r="O924">
        <v>501</v>
      </c>
      <c r="P924">
        <v>268</v>
      </c>
    </row>
    <row r="925" spans="1:16" x14ac:dyDescent="0.2">
      <c r="A925" t="s">
        <v>357</v>
      </c>
      <c r="B925" t="s">
        <v>363</v>
      </c>
      <c r="C925" t="s">
        <v>158</v>
      </c>
      <c r="D925" t="s">
        <v>403</v>
      </c>
      <c r="E925">
        <v>12512</v>
      </c>
      <c r="F925">
        <v>2810</v>
      </c>
      <c r="G925">
        <v>88.55</v>
      </c>
      <c r="H925">
        <v>476</v>
      </c>
      <c r="I925">
        <v>3070</v>
      </c>
      <c r="J925">
        <v>118.65</v>
      </c>
      <c r="K925">
        <v>115.47</v>
      </c>
      <c r="L925">
        <v>730</v>
      </c>
      <c r="M925">
        <v>9492</v>
      </c>
      <c r="N925">
        <v>1738</v>
      </c>
      <c r="O925">
        <v>362</v>
      </c>
      <c r="P925">
        <v>190</v>
      </c>
    </row>
    <row r="926" spans="1:16" x14ac:dyDescent="0.2">
      <c r="A926" t="s">
        <v>357</v>
      </c>
      <c r="B926" t="s">
        <v>363</v>
      </c>
      <c r="C926" t="s">
        <v>159</v>
      </c>
      <c r="D926" t="s">
        <v>403</v>
      </c>
      <c r="E926">
        <v>2637</v>
      </c>
      <c r="F926">
        <v>349</v>
      </c>
      <c r="G926">
        <v>72.73</v>
      </c>
      <c r="H926">
        <v>91</v>
      </c>
      <c r="I926">
        <v>563</v>
      </c>
      <c r="J926">
        <v>117.87</v>
      </c>
      <c r="K926">
        <v>103.69</v>
      </c>
      <c r="L926">
        <v>198</v>
      </c>
      <c r="M926">
        <v>2071</v>
      </c>
      <c r="N926">
        <v>254</v>
      </c>
      <c r="O926">
        <v>75</v>
      </c>
      <c r="P926">
        <v>39</v>
      </c>
    </row>
    <row r="927" spans="1:16" x14ac:dyDescent="0.2">
      <c r="A927" t="s">
        <v>357</v>
      </c>
      <c r="B927" t="s">
        <v>363</v>
      </c>
      <c r="C927" t="s">
        <v>162</v>
      </c>
      <c r="D927" t="s">
        <v>403</v>
      </c>
      <c r="E927">
        <v>1477</v>
      </c>
      <c r="F927">
        <v>229</v>
      </c>
      <c r="G927">
        <v>71.790000000000006</v>
      </c>
      <c r="H927">
        <v>32</v>
      </c>
      <c r="I927">
        <v>359</v>
      </c>
      <c r="J927">
        <v>105.88</v>
      </c>
      <c r="K927">
        <v>94.9</v>
      </c>
      <c r="L927">
        <v>141</v>
      </c>
      <c r="M927">
        <v>996</v>
      </c>
      <c r="N927">
        <v>272</v>
      </c>
      <c r="O927">
        <v>53</v>
      </c>
      <c r="P927">
        <v>15</v>
      </c>
    </row>
    <row r="928" spans="1:16" x14ac:dyDescent="0.2">
      <c r="A928" t="s">
        <v>357</v>
      </c>
      <c r="B928" t="s">
        <v>363</v>
      </c>
      <c r="C928" t="s">
        <v>164</v>
      </c>
      <c r="D928" t="s">
        <v>403</v>
      </c>
      <c r="E928">
        <v>2730</v>
      </c>
      <c r="F928">
        <v>483</v>
      </c>
      <c r="G928">
        <v>81.25</v>
      </c>
      <c r="H928">
        <v>126</v>
      </c>
      <c r="I928">
        <v>804</v>
      </c>
      <c r="J928">
        <v>117.18</v>
      </c>
      <c r="K928">
        <v>106.67</v>
      </c>
      <c r="L928">
        <v>165</v>
      </c>
      <c r="M928">
        <v>2002</v>
      </c>
      <c r="N928">
        <v>429</v>
      </c>
      <c r="O928">
        <v>86</v>
      </c>
      <c r="P928">
        <v>48</v>
      </c>
    </row>
    <row r="929" spans="1:16" x14ac:dyDescent="0.2">
      <c r="A929" t="s">
        <v>357</v>
      </c>
      <c r="B929" t="s">
        <v>363</v>
      </c>
      <c r="C929" t="s">
        <v>167</v>
      </c>
      <c r="D929" t="s">
        <v>403</v>
      </c>
      <c r="E929">
        <v>1140</v>
      </c>
      <c r="F929">
        <v>255</v>
      </c>
      <c r="G929">
        <v>88.46</v>
      </c>
      <c r="H929">
        <v>48</v>
      </c>
      <c r="I929">
        <v>328</v>
      </c>
      <c r="J929">
        <v>127.4</v>
      </c>
      <c r="K929">
        <v>121.45</v>
      </c>
      <c r="L929">
        <v>80</v>
      </c>
      <c r="M929">
        <v>794</v>
      </c>
      <c r="N929">
        <v>198</v>
      </c>
      <c r="O929">
        <v>42</v>
      </c>
      <c r="P929">
        <v>25</v>
      </c>
    </row>
    <row r="930" spans="1:16" x14ac:dyDescent="0.2">
      <c r="A930" t="s">
        <v>357</v>
      </c>
      <c r="B930" t="s">
        <v>364</v>
      </c>
      <c r="C930" t="s">
        <v>671</v>
      </c>
      <c r="D930" t="s">
        <v>403</v>
      </c>
      <c r="E930">
        <v>23510</v>
      </c>
      <c r="F930">
        <v>2754</v>
      </c>
      <c r="G930">
        <v>66.58</v>
      </c>
      <c r="H930">
        <v>2325</v>
      </c>
      <c r="I930">
        <v>14656</v>
      </c>
      <c r="J930">
        <v>70.709999999999994</v>
      </c>
      <c r="K930">
        <v>71</v>
      </c>
      <c r="L930">
        <v>5693</v>
      </c>
      <c r="M930">
        <v>11425</v>
      </c>
      <c r="N930">
        <v>778</v>
      </c>
      <c r="O930">
        <v>4732</v>
      </c>
      <c r="P930">
        <v>882</v>
      </c>
    </row>
    <row r="931" spans="1:16" x14ac:dyDescent="0.2">
      <c r="A931" t="s">
        <v>357</v>
      </c>
      <c r="B931" t="s">
        <v>365</v>
      </c>
      <c r="C931" t="s">
        <v>671</v>
      </c>
      <c r="D931" t="s">
        <v>403</v>
      </c>
      <c r="E931">
        <v>10770</v>
      </c>
      <c r="F931">
        <v>994</v>
      </c>
      <c r="G931">
        <v>58.45</v>
      </c>
      <c r="H931">
        <v>486</v>
      </c>
      <c r="I931">
        <v>2558</v>
      </c>
      <c r="J931">
        <v>101.27</v>
      </c>
      <c r="K931">
        <v>102.35</v>
      </c>
      <c r="L931">
        <v>119</v>
      </c>
      <c r="M931">
        <v>6502</v>
      </c>
      <c r="N931">
        <v>3362</v>
      </c>
      <c r="O931">
        <v>588</v>
      </c>
      <c r="P931">
        <v>199</v>
      </c>
    </row>
    <row r="932" spans="1:16" x14ac:dyDescent="0.2">
      <c r="A932" t="s">
        <v>357</v>
      </c>
      <c r="B932" t="s">
        <v>363</v>
      </c>
      <c r="C932" t="s">
        <v>408</v>
      </c>
      <c r="D932" t="s">
        <v>403</v>
      </c>
      <c r="E932">
        <v>65759</v>
      </c>
      <c r="F932">
        <v>15455</v>
      </c>
      <c r="G932">
        <v>90.81</v>
      </c>
      <c r="H932">
        <v>3062</v>
      </c>
      <c r="I932">
        <v>20252</v>
      </c>
      <c r="J932">
        <v>110.45</v>
      </c>
      <c r="K932">
        <v>105.76</v>
      </c>
      <c r="L932">
        <v>4129</v>
      </c>
      <c r="M932">
        <v>49686</v>
      </c>
      <c r="N932">
        <v>8865</v>
      </c>
      <c r="O932">
        <v>2048</v>
      </c>
      <c r="P932">
        <v>1028</v>
      </c>
    </row>
    <row r="933" spans="1:16" x14ac:dyDescent="0.2">
      <c r="A933" t="s">
        <v>357</v>
      </c>
      <c r="B933" t="s">
        <v>363</v>
      </c>
      <c r="C933" t="s">
        <v>405</v>
      </c>
      <c r="D933" t="s">
        <v>403</v>
      </c>
      <c r="E933">
        <v>75902</v>
      </c>
      <c r="F933">
        <v>17668</v>
      </c>
      <c r="G933">
        <v>93.21</v>
      </c>
      <c r="H933">
        <v>3243</v>
      </c>
      <c r="I933">
        <v>21596</v>
      </c>
      <c r="J933">
        <v>131.35</v>
      </c>
      <c r="K933">
        <v>122.7</v>
      </c>
      <c r="L933">
        <v>4133</v>
      </c>
      <c r="M933">
        <v>56088</v>
      </c>
      <c r="N933">
        <v>11783</v>
      </c>
      <c r="O933">
        <v>2502</v>
      </c>
      <c r="P933">
        <v>1395</v>
      </c>
    </row>
    <row r="934" spans="1:16" x14ac:dyDescent="0.2">
      <c r="A934" t="s">
        <v>357</v>
      </c>
      <c r="B934" t="s">
        <v>363</v>
      </c>
      <c r="C934" t="s">
        <v>376</v>
      </c>
      <c r="D934" t="s">
        <v>403</v>
      </c>
      <c r="E934">
        <v>90</v>
      </c>
      <c r="F934">
        <v>57</v>
      </c>
      <c r="G934">
        <v>178.24</v>
      </c>
      <c r="H934">
        <v>35</v>
      </c>
      <c r="I934">
        <v>56</v>
      </c>
      <c r="J934">
        <v>36.090000000000003</v>
      </c>
      <c r="K934">
        <v>117.09</v>
      </c>
      <c r="L934">
        <v>15</v>
      </c>
      <c r="M934">
        <v>62</v>
      </c>
      <c r="N934">
        <v>8</v>
      </c>
      <c r="O934">
        <v>3</v>
      </c>
      <c r="P934">
        <v>2</v>
      </c>
    </row>
    <row r="935" spans="1:16" x14ac:dyDescent="0.2">
      <c r="A935" t="s">
        <v>357</v>
      </c>
      <c r="B935" t="s">
        <v>363</v>
      </c>
      <c r="C935" t="s">
        <v>406</v>
      </c>
      <c r="D935" t="s">
        <v>403</v>
      </c>
      <c r="E935">
        <v>67889</v>
      </c>
      <c r="F935">
        <v>14559</v>
      </c>
      <c r="G935">
        <v>87.47</v>
      </c>
      <c r="H935">
        <v>2885</v>
      </c>
      <c r="I935">
        <v>19143</v>
      </c>
      <c r="J935">
        <v>122.1</v>
      </c>
      <c r="K935">
        <v>117.76</v>
      </c>
      <c r="L935">
        <v>4242</v>
      </c>
      <c r="M935">
        <v>50523</v>
      </c>
      <c r="N935">
        <v>10098</v>
      </c>
      <c r="O935">
        <v>1953</v>
      </c>
      <c r="P935">
        <v>1072</v>
      </c>
    </row>
    <row r="936" spans="1:16" x14ac:dyDescent="0.2">
      <c r="A936" t="s">
        <v>357</v>
      </c>
      <c r="B936" t="s">
        <v>437</v>
      </c>
      <c r="C936" t="s">
        <v>408</v>
      </c>
      <c r="D936" t="s">
        <v>403</v>
      </c>
      <c r="E936">
        <v>70334</v>
      </c>
      <c r="F936">
        <v>16016</v>
      </c>
      <c r="G936">
        <v>89.29</v>
      </c>
      <c r="H936">
        <v>3296</v>
      </c>
      <c r="I936">
        <v>21639</v>
      </c>
      <c r="J936">
        <v>109.85</v>
      </c>
      <c r="K936">
        <v>105.22</v>
      </c>
      <c r="L936">
        <v>4241</v>
      </c>
      <c r="M936">
        <v>52602</v>
      </c>
      <c r="N936">
        <v>10073</v>
      </c>
      <c r="O936">
        <v>2273</v>
      </c>
      <c r="P936">
        <v>1142</v>
      </c>
    </row>
    <row r="937" spans="1:16" x14ac:dyDescent="0.2">
      <c r="A937" t="s">
        <v>357</v>
      </c>
      <c r="B937" t="s">
        <v>437</v>
      </c>
      <c r="C937" t="s">
        <v>405</v>
      </c>
      <c r="D937" t="s">
        <v>403</v>
      </c>
      <c r="E937">
        <v>79841</v>
      </c>
      <c r="F937">
        <v>18245</v>
      </c>
      <c r="G937">
        <v>92.27</v>
      </c>
      <c r="H937">
        <v>3398</v>
      </c>
      <c r="I937">
        <v>22606</v>
      </c>
      <c r="J937">
        <v>130.47999999999999</v>
      </c>
      <c r="K937">
        <v>121.96</v>
      </c>
      <c r="L937">
        <v>4162</v>
      </c>
      <c r="M937">
        <v>58641</v>
      </c>
      <c r="N937">
        <v>12987</v>
      </c>
      <c r="O937">
        <v>2606</v>
      </c>
      <c r="P937">
        <v>1444</v>
      </c>
    </row>
    <row r="938" spans="1:16" x14ac:dyDescent="0.2">
      <c r="A938" t="s">
        <v>357</v>
      </c>
      <c r="B938" t="s">
        <v>437</v>
      </c>
      <c r="C938" t="s">
        <v>406</v>
      </c>
      <c r="D938" t="s">
        <v>403</v>
      </c>
      <c r="E938">
        <v>71650</v>
      </c>
      <c r="F938">
        <v>14958</v>
      </c>
      <c r="G938">
        <v>86.07</v>
      </c>
      <c r="H938">
        <v>3049</v>
      </c>
      <c r="I938">
        <v>20214</v>
      </c>
      <c r="J938">
        <v>120.79</v>
      </c>
      <c r="K938">
        <v>116.51</v>
      </c>
      <c r="L938">
        <v>4304</v>
      </c>
      <c r="M938">
        <v>53116</v>
      </c>
      <c r="N938">
        <v>10969</v>
      </c>
      <c r="O938">
        <v>2120</v>
      </c>
      <c r="P938">
        <v>1140</v>
      </c>
    </row>
    <row r="939" spans="1:16" x14ac:dyDescent="0.2">
      <c r="A939" t="s">
        <v>357</v>
      </c>
      <c r="B939" t="s">
        <v>437</v>
      </c>
      <c r="C939" t="s">
        <v>404</v>
      </c>
      <c r="D939" t="s">
        <v>403</v>
      </c>
      <c r="E939">
        <v>92272</v>
      </c>
      <c r="F939">
        <v>20467</v>
      </c>
      <c r="G939">
        <v>90.07</v>
      </c>
      <c r="H939">
        <v>4344</v>
      </c>
      <c r="I939">
        <v>28744</v>
      </c>
      <c r="J939">
        <v>114.58</v>
      </c>
      <c r="K939">
        <v>109.55</v>
      </c>
      <c r="L939">
        <v>7569</v>
      </c>
      <c r="M939">
        <v>65397</v>
      </c>
      <c r="N939">
        <v>12269</v>
      </c>
      <c r="O939">
        <v>5358</v>
      </c>
      <c r="P939">
        <v>1678</v>
      </c>
    </row>
    <row r="940" spans="1:16" x14ac:dyDescent="0.2">
      <c r="A940" t="s">
        <v>357</v>
      </c>
      <c r="B940" t="s">
        <v>437</v>
      </c>
      <c r="C940" t="s">
        <v>407</v>
      </c>
      <c r="D940" t="s">
        <v>403</v>
      </c>
      <c r="E940">
        <v>71929</v>
      </c>
      <c r="F940">
        <v>14298</v>
      </c>
      <c r="G940">
        <v>85.29</v>
      </c>
      <c r="H940">
        <v>4016</v>
      </c>
      <c r="I940">
        <v>26051</v>
      </c>
      <c r="J940">
        <v>102.87</v>
      </c>
      <c r="K940">
        <v>99.68</v>
      </c>
      <c r="L940">
        <v>6792</v>
      </c>
      <c r="M940">
        <v>51052</v>
      </c>
      <c r="N940">
        <v>8812</v>
      </c>
      <c r="O940">
        <v>3727</v>
      </c>
      <c r="P940">
        <v>1544</v>
      </c>
    </row>
    <row r="941" spans="1:16" x14ac:dyDescent="0.2">
      <c r="A941" t="s">
        <v>357</v>
      </c>
      <c r="B941" t="s">
        <v>437</v>
      </c>
      <c r="C941" t="s">
        <v>376</v>
      </c>
      <c r="D941" t="s">
        <v>403</v>
      </c>
      <c r="E941">
        <v>92</v>
      </c>
      <c r="F941">
        <v>57</v>
      </c>
      <c r="G941">
        <v>175.92</v>
      </c>
      <c r="H941">
        <v>36</v>
      </c>
      <c r="I941">
        <v>57</v>
      </c>
      <c r="J941">
        <v>38.89</v>
      </c>
      <c r="K941">
        <v>117.44</v>
      </c>
      <c r="L941">
        <v>15</v>
      </c>
      <c r="M941">
        <v>63</v>
      </c>
      <c r="N941">
        <v>8</v>
      </c>
      <c r="O941">
        <v>4</v>
      </c>
      <c r="P941">
        <v>2</v>
      </c>
    </row>
    <row r="942" spans="1:16" x14ac:dyDescent="0.2">
      <c r="A942" t="s">
        <v>357</v>
      </c>
      <c r="B942" t="s">
        <v>363</v>
      </c>
      <c r="C942" t="s">
        <v>407</v>
      </c>
      <c r="D942" t="s">
        <v>403</v>
      </c>
      <c r="E942">
        <v>57689</v>
      </c>
      <c r="F942">
        <v>12633</v>
      </c>
      <c r="G942">
        <v>90.32</v>
      </c>
      <c r="H942">
        <v>2570</v>
      </c>
      <c r="I942">
        <v>17040</v>
      </c>
      <c r="J942">
        <v>124.96</v>
      </c>
      <c r="K942">
        <v>117.35</v>
      </c>
      <c r="L942">
        <v>4065</v>
      </c>
      <c r="M942">
        <v>43012</v>
      </c>
      <c r="N942">
        <v>8034</v>
      </c>
      <c r="O942">
        <v>1674</v>
      </c>
      <c r="P942">
        <v>902</v>
      </c>
    </row>
    <row r="943" spans="1:16" x14ac:dyDescent="0.2">
      <c r="A943" t="s">
        <v>357</v>
      </c>
      <c r="B943" t="s">
        <v>363</v>
      </c>
      <c r="C943" t="s">
        <v>404</v>
      </c>
      <c r="D943" t="s">
        <v>403</v>
      </c>
      <c r="E943">
        <v>76405</v>
      </c>
      <c r="F943">
        <v>18850</v>
      </c>
      <c r="G943">
        <v>95.69</v>
      </c>
      <c r="H943">
        <v>3219</v>
      </c>
      <c r="I943">
        <v>21555</v>
      </c>
      <c r="J943">
        <v>123.24</v>
      </c>
      <c r="K943">
        <v>117.35</v>
      </c>
      <c r="L943">
        <v>4634</v>
      </c>
      <c r="M943">
        <v>57831</v>
      </c>
      <c r="N943">
        <v>10142</v>
      </c>
      <c r="O943">
        <v>2451</v>
      </c>
      <c r="P943">
        <v>1346</v>
      </c>
    </row>
    <row r="944" spans="1:16" x14ac:dyDescent="0.2">
      <c r="A944" t="s">
        <v>358</v>
      </c>
      <c r="B944" t="s">
        <v>437</v>
      </c>
      <c r="C944" t="s">
        <v>403</v>
      </c>
      <c r="D944" t="s">
        <v>403</v>
      </c>
      <c r="E944">
        <v>2113</v>
      </c>
      <c r="F944">
        <v>138</v>
      </c>
      <c r="G944">
        <v>96.64</v>
      </c>
      <c r="L944">
        <v>150</v>
      </c>
      <c r="M944">
        <v>1246</v>
      </c>
      <c r="N944">
        <v>416</v>
      </c>
      <c r="O944">
        <v>245</v>
      </c>
      <c r="P944">
        <v>56</v>
      </c>
    </row>
    <row r="945" spans="1:16" x14ac:dyDescent="0.2">
      <c r="A945" t="s">
        <v>358</v>
      </c>
      <c r="B945" t="s">
        <v>437</v>
      </c>
      <c r="C945" t="s">
        <v>671</v>
      </c>
      <c r="D945" t="s">
        <v>403</v>
      </c>
      <c r="E945">
        <v>386118</v>
      </c>
      <c r="F945">
        <v>84041</v>
      </c>
      <c r="G945">
        <v>88.77</v>
      </c>
      <c r="H945">
        <v>18139</v>
      </c>
      <c r="I945">
        <v>119311</v>
      </c>
      <c r="J945">
        <v>115</v>
      </c>
      <c r="K945">
        <v>110.14</v>
      </c>
      <c r="L945">
        <v>27083</v>
      </c>
      <c r="M945">
        <v>280871</v>
      </c>
      <c r="N945">
        <v>55118</v>
      </c>
      <c r="O945">
        <v>16088</v>
      </c>
      <c r="P945">
        <v>6950</v>
      </c>
    </row>
    <row r="946" spans="1:16" x14ac:dyDescent="0.2">
      <c r="A946" t="s">
        <v>358</v>
      </c>
      <c r="B946" t="s">
        <v>437</v>
      </c>
      <c r="C946" t="s">
        <v>878</v>
      </c>
      <c r="D946" t="s">
        <v>403</v>
      </c>
      <c r="E946">
        <v>42</v>
      </c>
      <c r="F946">
        <v>41</v>
      </c>
      <c r="G946">
        <v>228.98</v>
      </c>
      <c r="I946">
        <v>2</v>
      </c>
      <c r="K946">
        <v>159.5</v>
      </c>
      <c r="M946">
        <v>24</v>
      </c>
      <c r="N946">
        <v>14</v>
      </c>
      <c r="O946">
        <v>2</v>
      </c>
      <c r="P946">
        <v>2</v>
      </c>
    </row>
    <row r="947" spans="1:16" x14ac:dyDescent="0.2">
      <c r="A947" t="s">
        <v>358</v>
      </c>
      <c r="B947" t="s">
        <v>437</v>
      </c>
      <c r="C947" t="s">
        <v>115</v>
      </c>
      <c r="D947" t="s">
        <v>403</v>
      </c>
      <c r="E947">
        <v>988</v>
      </c>
      <c r="F947">
        <v>406</v>
      </c>
      <c r="G947">
        <v>121.5</v>
      </c>
      <c r="H947">
        <v>115</v>
      </c>
      <c r="I947">
        <v>913</v>
      </c>
      <c r="J947">
        <v>148.84</v>
      </c>
      <c r="K947">
        <v>131.35</v>
      </c>
      <c r="L947">
        <v>160</v>
      </c>
      <c r="M947">
        <v>515</v>
      </c>
      <c r="N947">
        <v>145</v>
      </c>
      <c r="O947">
        <v>153</v>
      </c>
      <c r="P947">
        <v>15</v>
      </c>
    </row>
    <row r="948" spans="1:16" x14ac:dyDescent="0.2">
      <c r="A948" t="s">
        <v>358</v>
      </c>
      <c r="B948" t="s">
        <v>437</v>
      </c>
      <c r="C948" t="s">
        <v>116</v>
      </c>
      <c r="D948" t="s">
        <v>403</v>
      </c>
      <c r="E948">
        <v>1728</v>
      </c>
      <c r="F948">
        <v>443</v>
      </c>
      <c r="G948">
        <v>86.37</v>
      </c>
      <c r="H948">
        <v>386</v>
      </c>
      <c r="I948">
        <v>2804</v>
      </c>
      <c r="J948">
        <v>97.71</v>
      </c>
      <c r="K948">
        <v>86.14</v>
      </c>
      <c r="L948">
        <v>390</v>
      </c>
      <c r="M948">
        <v>880</v>
      </c>
      <c r="N948">
        <v>300</v>
      </c>
      <c r="O948">
        <v>122</v>
      </c>
      <c r="P948">
        <v>35</v>
      </c>
    </row>
    <row r="949" spans="1:16" x14ac:dyDescent="0.2">
      <c r="A949" t="s">
        <v>358</v>
      </c>
      <c r="B949" t="s">
        <v>437</v>
      </c>
      <c r="C949" t="s">
        <v>117</v>
      </c>
      <c r="D949" t="s">
        <v>403</v>
      </c>
      <c r="E949">
        <v>1632</v>
      </c>
      <c r="F949">
        <v>630</v>
      </c>
      <c r="G949">
        <v>117.89</v>
      </c>
      <c r="H949">
        <v>249</v>
      </c>
      <c r="I949">
        <v>1920</v>
      </c>
      <c r="J949">
        <v>116.45</v>
      </c>
      <c r="K949">
        <v>113.81</v>
      </c>
      <c r="L949">
        <v>247</v>
      </c>
      <c r="M949">
        <v>601</v>
      </c>
      <c r="N949">
        <v>241</v>
      </c>
      <c r="O949">
        <v>202</v>
      </c>
      <c r="P949">
        <v>338</v>
      </c>
    </row>
    <row r="950" spans="1:16" x14ac:dyDescent="0.2">
      <c r="A950" t="s">
        <v>358</v>
      </c>
      <c r="B950" t="s">
        <v>437</v>
      </c>
      <c r="C950" t="s">
        <v>118</v>
      </c>
      <c r="D950" t="s">
        <v>403</v>
      </c>
      <c r="E950">
        <v>1089</v>
      </c>
      <c r="F950">
        <v>440</v>
      </c>
      <c r="G950">
        <v>118.15</v>
      </c>
      <c r="H950">
        <v>39</v>
      </c>
      <c r="I950">
        <v>682</v>
      </c>
      <c r="J950">
        <v>174.79</v>
      </c>
      <c r="K950">
        <v>149.61000000000001</v>
      </c>
      <c r="L950">
        <v>153</v>
      </c>
      <c r="M950">
        <v>602</v>
      </c>
      <c r="N950">
        <v>221</v>
      </c>
      <c r="O950">
        <v>80</v>
      </c>
      <c r="P950">
        <v>33</v>
      </c>
    </row>
    <row r="951" spans="1:16" x14ac:dyDescent="0.2">
      <c r="A951" t="s">
        <v>358</v>
      </c>
      <c r="B951" t="s">
        <v>437</v>
      </c>
      <c r="C951" t="s">
        <v>119</v>
      </c>
      <c r="D951" t="s">
        <v>403</v>
      </c>
      <c r="E951">
        <v>977</v>
      </c>
      <c r="F951">
        <v>318</v>
      </c>
      <c r="G951">
        <v>104.62</v>
      </c>
      <c r="H951">
        <v>106</v>
      </c>
      <c r="I951">
        <v>753</v>
      </c>
      <c r="J951">
        <v>164.05</v>
      </c>
      <c r="K951">
        <v>135.9</v>
      </c>
      <c r="L951">
        <v>163</v>
      </c>
      <c r="M951">
        <v>546</v>
      </c>
      <c r="N951">
        <v>164</v>
      </c>
      <c r="O951">
        <v>64</v>
      </c>
      <c r="P951">
        <v>40</v>
      </c>
    </row>
    <row r="952" spans="1:16" x14ac:dyDescent="0.2">
      <c r="A952" t="s">
        <v>358</v>
      </c>
      <c r="B952" t="s">
        <v>437</v>
      </c>
      <c r="C952" t="s">
        <v>120</v>
      </c>
      <c r="D952" t="s">
        <v>403</v>
      </c>
      <c r="E952">
        <v>703</v>
      </c>
      <c r="F952">
        <v>306</v>
      </c>
      <c r="G952">
        <v>122.07</v>
      </c>
      <c r="H952">
        <v>75</v>
      </c>
      <c r="I952">
        <v>541</v>
      </c>
      <c r="J952">
        <v>177.93</v>
      </c>
      <c r="K952">
        <v>156.62</v>
      </c>
      <c r="L952">
        <v>79</v>
      </c>
      <c r="M952">
        <v>401</v>
      </c>
      <c r="N952">
        <v>106</v>
      </c>
      <c r="O952">
        <v>71</v>
      </c>
      <c r="P952">
        <v>46</v>
      </c>
    </row>
    <row r="953" spans="1:16" x14ac:dyDescent="0.2">
      <c r="A953" t="s">
        <v>358</v>
      </c>
      <c r="B953" t="s">
        <v>437</v>
      </c>
      <c r="C953" t="s">
        <v>91</v>
      </c>
      <c r="D953" t="s">
        <v>403</v>
      </c>
      <c r="E953">
        <v>13334</v>
      </c>
      <c r="F953">
        <v>1840</v>
      </c>
      <c r="G953">
        <v>72.31</v>
      </c>
      <c r="H953">
        <v>1326</v>
      </c>
      <c r="I953">
        <v>8702</v>
      </c>
      <c r="J953">
        <v>96.61</v>
      </c>
      <c r="K953">
        <v>93.58</v>
      </c>
      <c r="L953">
        <v>3327</v>
      </c>
      <c r="M953">
        <v>5497</v>
      </c>
      <c r="N953">
        <v>1053</v>
      </c>
      <c r="O953">
        <v>2984</v>
      </c>
      <c r="P953">
        <v>473</v>
      </c>
    </row>
    <row r="954" spans="1:16" x14ac:dyDescent="0.2">
      <c r="A954" t="s">
        <v>358</v>
      </c>
      <c r="B954" t="s">
        <v>437</v>
      </c>
      <c r="C954" t="s">
        <v>121</v>
      </c>
      <c r="D954" t="s">
        <v>403</v>
      </c>
      <c r="E954">
        <v>859</v>
      </c>
      <c r="F954">
        <v>328</v>
      </c>
      <c r="G954">
        <v>104.58</v>
      </c>
      <c r="H954">
        <v>187</v>
      </c>
      <c r="I954">
        <v>1157</v>
      </c>
      <c r="J954">
        <v>166.26</v>
      </c>
      <c r="K954">
        <v>154.34</v>
      </c>
      <c r="L954">
        <v>238</v>
      </c>
      <c r="M954">
        <v>380</v>
      </c>
      <c r="N954">
        <v>116</v>
      </c>
      <c r="O954">
        <v>107</v>
      </c>
      <c r="P954">
        <v>18</v>
      </c>
    </row>
    <row r="955" spans="1:16" x14ac:dyDescent="0.2">
      <c r="A955" t="s">
        <v>358</v>
      </c>
      <c r="B955" t="s">
        <v>437</v>
      </c>
      <c r="C955" t="s">
        <v>122</v>
      </c>
      <c r="D955" t="s">
        <v>403</v>
      </c>
      <c r="E955">
        <v>556</v>
      </c>
      <c r="F955">
        <v>225</v>
      </c>
      <c r="G955">
        <v>119.01</v>
      </c>
      <c r="H955">
        <v>62</v>
      </c>
      <c r="I955">
        <v>501</v>
      </c>
      <c r="J955">
        <v>212.45</v>
      </c>
      <c r="K955">
        <v>163.01</v>
      </c>
      <c r="L955">
        <v>114</v>
      </c>
      <c r="M955">
        <v>248</v>
      </c>
      <c r="N955">
        <v>115</v>
      </c>
      <c r="O955">
        <v>60</v>
      </c>
      <c r="P955">
        <v>19</v>
      </c>
    </row>
    <row r="956" spans="1:16" x14ac:dyDescent="0.2">
      <c r="A956" t="s">
        <v>358</v>
      </c>
      <c r="B956" t="s">
        <v>437</v>
      </c>
      <c r="C956" t="s">
        <v>94</v>
      </c>
      <c r="D956" t="s">
        <v>403</v>
      </c>
      <c r="E956">
        <v>3294</v>
      </c>
      <c r="F956">
        <v>908</v>
      </c>
      <c r="G956">
        <v>100.35</v>
      </c>
      <c r="H956">
        <v>548</v>
      </c>
      <c r="I956">
        <v>3300</v>
      </c>
      <c r="J956">
        <v>114.03</v>
      </c>
      <c r="K956">
        <v>111.24</v>
      </c>
      <c r="L956">
        <v>596</v>
      </c>
      <c r="M956">
        <v>1900</v>
      </c>
      <c r="N956">
        <v>426</v>
      </c>
      <c r="O956">
        <v>229</v>
      </c>
      <c r="P956">
        <v>143</v>
      </c>
    </row>
    <row r="957" spans="1:16" x14ac:dyDescent="0.2">
      <c r="A957" t="s">
        <v>358</v>
      </c>
      <c r="B957" t="s">
        <v>437</v>
      </c>
      <c r="C957" t="s">
        <v>123</v>
      </c>
      <c r="D957" t="s">
        <v>403</v>
      </c>
      <c r="E957">
        <v>3043</v>
      </c>
      <c r="F957">
        <v>834</v>
      </c>
      <c r="G957">
        <v>97.63</v>
      </c>
      <c r="H957">
        <v>320</v>
      </c>
      <c r="I957">
        <v>1796</v>
      </c>
      <c r="J957">
        <v>112.02</v>
      </c>
      <c r="K957">
        <v>104.46</v>
      </c>
      <c r="L957">
        <v>483</v>
      </c>
      <c r="M957">
        <v>1530</v>
      </c>
      <c r="N957">
        <v>393</v>
      </c>
      <c r="O957">
        <v>399</v>
      </c>
      <c r="P957">
        <v>235</v>
      </c>
    </row>
    <row r="958" spans="1:16" x14ac:dyDescent="0.2">
      <c r="A958" t="s">
        <v>358</v>
      </c>
      <c r="B958" t="s">
        <v>437</v>
      </c>
      <c r="C958" t="s">
        <v>124</v>
      </c>
      <c r="D958" t="s">
        <v>403</v>
      </c>
      <c r="E958">
        <v>3416</v>
      </c>
      <c r="F958">
        <v>615</v>
      </c>
      <c r="G958">
        <v>86.9</v>
      </c>
      <c r="H958">
        <v>383</v>
      </c>
      <c r="I958">
        <v>2581</v>
      </c>
      <c r="J958">
        <v>111.23</v>
      </c>
      <c r="K958">
        <v>109.23</v>
      </c>
      <c r="L958">
        <v>380</v>
      </c>
      <c r="M958">
        <v>1745</v>
      </c>
      <c r="N958">
        <v>556</v>
      </c>
      <c r="O958">
        <v>421</v>
      </c>
      <c r="P958">
        <v>314</v>
      </c>
    </row>
    <row r="959" spans="1:16" x14ac:dyDescent="0.2">
      <c r="A959" t="s">
        <v>358</v>
      </c>
      <c r="B959" t="s">
        <v>437</v>
      </c>
      <c r="C959" t="s">
        <v>125</v>
      </c>
      <c r="D959" t="s">
        <v>403</v>
      </c>
      <c r="E959">
        <v>10220</v>
      </c>
      <c r="F959">
        <v>1980</v>
      </c>
      <c r="G959">
        <v>83.8</v>
      </c>
      <c r="H959">
        <v>412</v>
      </c>
      <c r="I959">
        <v>2626</v>
      </c>
      <c r="J959">
        <v>122.43</v>
      </c>
      <c r="K959">
        <v>116.78</v>
      </c>
      <c r="L959">
        <v>1250</v>
      </c>
      <c r="M959">
        <v>6182</v>
      </c>
      <c r="N959">
        <v>1752</v>
      </c>
      <c r="O959">
        <v>737</v>
      </c>
      <c r="P959">
        <v>299</v>
      </c>
    </row>
    <row r="960" spans="1:16" x14ac:dyDescent="0.2">
      <c r="A960" t="s">
        <v>358</v>
      </c>
      <c r="B960" t="s">
        <v>437</v>
      </c>
      <c r="C960" t="s">
        <v>126</v>
      </c>
      <c r="D960" t="s">
        <v>403</v>
      </c>
      <c r="E960">
        <v>6709</v>
      </c>
      <c r="F960">
        <v>1492</v>
      </c>
      <c r="G960">
        <v>90.14</v>
      </c>
      <c r="H960">
        <v>814</v>
      </c>
      <c r="I960">
        <v>5075</v>
      </c>
      <c r="J960">
        <v>115.07</v>
      </c>
      <c r="K960">
        <v>111.62</v>
      </c>
      <c r="L960">
        <v>776</v>
      </c>
      <c r="M960">
        <v>3718</v>
      </c>
      <c r="N960">
        <v>1207</v>
      </c>
      <c r="O960">
        <v>734</v>
      </c>
      <c r="P960">
        <v>274</v>
      </c>
    </row>
    <row r="961" spans="1:16" x14ac:dyDescent="0.2">
      <c r="A961" t="s">
        <v>358</v>
      </c>
      <c r="B961" t="s">
        <v>437</v>
      </c>
      <c r="C961" t="s">
        <v>127</v>
      </c>
      <c r="D961" t="s">
        <v>403</v>
      </c>
      <c r="E961">
        <v>4636</v>
      </c>
      <c r="F961">
        <v>1324</v>
      </c>
      <c r="G961">
        <v>101.87</v>
      </c>
      <c r="H961">
        <v>224</v>
      </c>
      <c r="I961">
        <v>1865</v>
      </c>
      <c r="J961">
        <v>221.92</v>
      </c>
      <c r="K961">
        <v>132.44</v>
      </c>
      <c r="L961">
        <v>822</v>
      </c>
      <c r="M961">
        <v>2786</v>
      </c>
      <c r="N961">
        <v>697</v>
      </c>
      <c r="O961">
        <v>207</v>
      </c>
      <c r="P961">
        <v>124</v>
      </c>
    </row>
    <row r="962" spans="1:16" x14ac:dyDescent="0.2">
      <c r="A962" t="s">
        <v>358</v>
      </c>
      <c r="B962" t="s">
        <v>437</v>
      </c>
      <c r="C962" t="s">
        <v>85</v>
      </c>
      <c r="D962" t="s">
        <v>403</v>
      </c>
      <c r="E962">
        <v>4229</v>
      </c>
      <c r="F962">
        <v>551</v>
      </c>
      <c r="G962">
        <v>71.77</v>
      </c>
      <c r="H962">
        <v>494</v>
      </c>
      <c r="I962">
        <v>2852</v>
      </c>
      <c r="J962">
        <v>105.27</v>
      </c>
      <c r="K962">
        <v>108.29</v>
      </c>
      <c r="L962">
        <v>762</v>
      </c>
      <c r="M962">
        <v>2165</v>
      </c>
      <c r="N962">
        <v>775</v>
      </c>
      <c r="O962">
        <v>306</v>
      </c>
      <c r="P962">
        <v>221</v>
      </c>
    </row>
    <row r="963" spans="1:16" x14ac:dyDescent="0.2">
      <c r="A963" t="s">
        <v>358</v>
      </c>
      <c r="B963" t="s">
        <v>437</v>
      </c>
      <c r="C963" t="s">
        <v>128</v>
      </c>
      <c r="D963" t="s">
        <v>403</v>
      </c>
      <c r="E963">
        <v>1392</v>
      </c>
      <c r="F963">
        <v>427</v>
      </c>
      <c r="G963">
        <v>104.98</v>
      </c>
      <c r="H963">
        <v>287</v>
      </c>
      <c r="I963">
        <v>1616</v>
      </c>
      <c r="J963">
        <v>122.65</v>
      </c>
      <c r="K963">
        <v>108.55</v>
      </c>
      <c r="L963">
        <v>229</v>
      </c>
      <c r="M963">
        <v>660</v>
      </c>
      <c r="N963">
        <v>275</v>
      </c>
      <c r="O963">
        <v>153</v>
      </c>
      <c r="P963">
        <v>75</v>
      </c>
    </row>
    <row r="964" spans="1:16" x14ac:dyDescent="0.2">
      <c r="A964" t="s">
        <v>358</v>
      </c>
      <c r="B964" t="s">
        <v>437</v>
      </c>
      <c r="C964" t="s">
        <v>129</v>
      </c>
      <c r="D964" t="s">
        <v>403</v>
      </c>
      <c r="E964">
        <v>3028</v>
      </c>
      <c r="F964">
        <v>1051</v>
      </c>
      <c r="G964">
        <v>109.57</v>
      </c>
      <c r="H964">
        <v>224</v>
      </c>
      <c r="I964">
        <v>1545</v>
      </c>
      <c r="J964">
        <v>122.2</v>
      </c>
      <c r="K964">
        <v>112.55</v>
      </c>
      <c r="L964">
        <v>501</v>
      </c>
      <c r="M964">
        <v>1544</v>
      </c>
      <c r="N964">
        <v>407</v>
      </c>
      <c r="O964">
        <v>365</v>
      </c>
      <c r="P964">
        <v>211</v>
      </c>
    </row>
    <row r="965" spans="1:16" x14ac:dyDescent="0.2">
      <c r="A965" t="s">
        <v>358</v>
      </c>
      <c r="B965" t="s">
        <v>437</v>
      </c>
      <c r="C965" t="s">
        <v>130</v>
      </c>
      <c r="D965" t="s">
        <v>403</v>
      </c>
      <c r="E965">
        <v>1686</v>
      </c>
      <c r="F965">
        <v>733</v>
      </c>
      <c r="G965">
        <v>135.84</v>
      </c>
      <c r="H965">
        <v>180</v>
      </c>
      <c r="I965">
        <v>1508</v>
      </c>
      <c r="J965">
        <v>159.65</v>
      </c>
      <c r="K965">
        <v>147.5</v>
      </c>
      <c r="L965">
        <v>280</v>
      </c>
      <c r="M965">
        <v>954</v>
      </c>
      <c r="N965">
        <v>267</v>
      </c>
      <c r="O965">
        <v>131</v>
      </c>
      <c r="P965">
        <v>54</v>
      </c>
    </row>
    <row r="966" spans="1:16" x14ac:dyDescent="0.2">
      <c r="A966" t="s">
        <v>358</v>
      </c>
      <c r="B966" t="s">
        <v>437</v>
      </c>
      <c r="C966" t="s">
        <v>131</v>
      </c>
      <c r="D966" t="s">
        <v>403</v>
      </c>
      <c r="E966">
        <v>3784</v>
      </c>
      <c r="F966">
        <v>989</v>
      </c>
      <c r="G966">
        <v>98.45</v>
      </c>
      <c r="H966">
        <v>393</v>
      </c>
      <c r="I966">
        <v>2820</v>
      </c>
      <c r="J966">
        <v>119.07</v>
      </c>
      <c r="K966">
        <v>112.09</v>
      </c>
      <c r="L966">
        <v>586</v>
      </c>
      <c r="M966">
        <v>2057</v>
      </c>
      <c r="N966">
        <v>528</v>
      </c>
      <c r="O966">
        <v>356</v>
      </c>
      <c r="P966">
        <v>257</v>
      </c>
    </row>
    <row r="967" spans="1:16" x14ac:dyDescent="0.2">
      <c r="A967" t="s">
        <v>358</v>
      </c>
      <c r="B967" t="s">
        <v>437</v>
      </c>
      <c r="C967" t="s">
        <v>132</v>
      </c>
      <c r="D967" t="s">
        <v>403</v>
      </c>
      <c r="E967">
        <v>2138</v>
      </c>
      <c r="F967">
        <v>561</v>
      </c>
      <c r="G967">
        <v>95.68</v>
      </c>
      <c r="H967">
        <v>89</v>
      </c>
      <c r="I967">
        <v>1011</v>
      </c>
      <c r="J967">
        <v>147.01</v>
      </c>
      <c r="K967">
        <v>133.78</v>
      </c>
      <c r="L967">
        <v>438</v>
      </c>
      <c r="M967">
        <v>1152</v>
      </c>
      <c r="N967">
        <v>339</v>
      </c>
      <c r="O967">
        <v>137</v>
      </c>
      <c r="P967">
        <v>71</v>
      </c>
    </row>
    <row r="968" spans="1:16" x14ac:dyDescent="0.2">
      <c r="A968" t="s">
        <v>358</v>
      </c>
      <c r="B968" t="s">
        <v>437</v>
      </c>
      <c r="C968" t="s">
        <v>133</v>
      </c>
      <c r="D968" t="s">
        <v>403</v>
      </c>
      <c r="E968">
        <v>2429</v>
      </c>
      <c r="F968">
        <v>944</v>
      </c>
      <c r="G968">
        <v>131.41999999999999</v>
      </c>
      <c r="H968">
        <v>326</v>
      </c>
      <c r="I968">
        <v>2035</v>
      </c>
      <c r="J968">
        <v>145.25</v>
      </c>
      <c r="K968">
        <v>148.07</v>
      </c>
      <c r="L968">
        <v>368</v>
      </c>
      <c r="M968">
        <v>1651</v>
      </c>
      <c r="N968">
        <v>266</v>
      </c>
      <c r="O968">
        <v>103</v>
      </c>
      <c r="P968">
        <v>41</v>
      </c>
    </row>
    <row r="969" spans="1:16" x14ac:dyDescent="0.2">
      <c r="A969" t="s">
        <v>358</v>
      </c>
      <c r="B969" t="s">
        <v>437</v>
      </c>
      <c r="C969" t="s">
        <v>134</v>
      </c>
      <c r="D969" t="s">
        <v>403</v>
      </c>
      <c r="E969">
        <v>1503</v>
      </c>
      <c r="F969">
        <v>582</v>
      </c>
      <c r="G969">
        <v>119.25</v>
      </c>
      <c r="H969">
        <v>182</v>
      </c>
      <c r="I969">
        <v>1417</v>
      </c>
      <c r="J969">
        <v>146.08000000000001</v>
      </c>
      <c r="K969">
        <v>135.13</v>
      </c>
      <c r="L969">
        <v>285</v>
      </c>
      <c r="M969">
        <v>854</v>
      </c>
      <c r="N969">
        <v>233</v>
      </c>
      <c r="O969">
        <v>128</v>
      </c>
      <c r="P969">
        <v>3</v>
      </c>
    </row>
    <row r="970" spans="1:16" x14ac:dyDescent="0.2">
      <c r="A970" t="s">
        <v>358</v>
      </c>
      <c r="B970" t="s">
        <v>437</v>
      </c>
      <c r="C970" t="s">
        <v>135</v>
      </c>
      <c r="D970" t="s">
        <v>403</v>
      </c>
      <c r="E970">
        <v>2496</v>
      </c>
      <c r="F970">
        <v>814</v>
      </c>
      <c r="G970">
        <v>106.45</v>
      </c>
      <c r="H970">
        <v>503</v>
      </c>
      <c r="I970">
        <v>3137</v>
      </c>
      <c r="J970">
        <v>126.95</v>
      </c>
      <c r="K970">
        <v>113.91</v>
      </c>
      <c r="L970">
        <v>475</v>
      </c>
      <c r="M970">
        <v>1547</v>
      </c>
      <c r="N970">
        <v>312</v>
      </c>
      <c r="O970">
        <v>78</v>
      </c>
      <c r="P970">
        <v>84</v>
      </c>
    </row>
    <row r="971" spans="1:16" x14ac:dyDescent="0.2">
      <c r="A971" t="s">
        <v>358</v>
      </c>
      <c r="B971" t="s">
        <v>437</v>
      </c>
      <c r="C971" t="s">
        <v>136</v>
      </c>
      <c r="D971" t="s">
        <v>403</v>
      </c>
      <c r="E971">
        <v>6431</v>
      </c>
      <c r="F971">
        <v>1100</v>
      </c>
      <c r="G971">
        <v>74.02</v>
      </c>
      <c r="H971">
        <v>676</v>
      </c>
      <c r="I971">
        <v>4609</v>
      </c>
      <c r="J971">
        <v>73.900000000000006</v>
      </c>
      <c r="K971">
        <v>74.27</v>
      </c>
      <c r="L971">
        <v>1168</v>
      </c>
      <c r="M971">
        <v>4040</v>
      </c>
      <c r="N971">
        <v>422</v>
      </c>
      <c r="O971">
        <v>531</v>
      </c>
      <c r="P971">
        <v>270</v>
      </c>
    </row>
    <row r="972" spans="1:16" x14ac:dyDescent="0.2">
      <c r="A972" t="s">
        <v>358</v>
      </c>
      <c r="B972" t="s">
        <v>437</v>
      </c>
      <c r="C972" t="s">
        <v>137</v>
      </c>
      <c r="D972" t="s">
        <v>403</v>
      </c>
      <c r="E972">
        <v>2734</v>
      </c>
      <c r="F972">
        <v>1048</v>
      </c>
      <c r="G972">
        <v>114.18</v>
      </c>
      <c r="H972">
        <v>360</v>
      </c>
      <c r="I972">
        <v>2654</v>
      </c>
      <c r="J972">
        <v>108.02</v>
      </c>
      <c r="K972">
        <v>106.87</v>
      </c>
      <c r="L972">
        <v>454</v>
      </c>
      <c r="M972">
        <v>1439</v>
      </c>
      <c r="N972">
        <v>387</v>
      </c>
      <c r="O972">
        <v>255</v>
      </c>
      <c r="P972">
        <v>199</v>
      </c>
    </row>
    <row r="973" spans="1:16" x14ac:dyDescent="0.2">
      <c r="A973" t="s">
        <v>358</v>
      </c>
      <c r="B973" t="s">
        <v>437</v>
      </c>
      <c r="C973" t="s">
        <v>138</v>
      </c>
      <c r="D973" t="s">
        <v>403</v>
      </c>
      <c r="E973">
        <v>1182</v>
      </c>
      <c r="F973">
        <v>510</v>
      </c>
      <c r="G973">
        <v>116.39</v>
      </c>
      <c r="H973">
        <v>117</v>
      </c>
      <c r="I973">
        <v>754</v>
      </c>
      <c r="J973">
        <v>161.59</v>
      </c>
      <c r="K973">
        <v>148.03</v>
      </c>
      <c r="L973">
        <v>212</v>
      </c>
      <c r="M973">
        <v>732</v>
      </c>
      <c r="N973">
        <v>193</v>
      </c>
      <c r="O973">
        <v>28</v>
      </c>
      <c r="P973">
        <v>17</v>
      </c>
    </row>
    <row r="974" spans="1:16" x14ac:dyDescent="0.2">
      <c r="A974" t="s">
        <v>358</v>
      </c>
      <c r="B974" t="s">
        <v>437</v>
      </c>
      <c r="C974" t="s">
        <v>139</v>
      </c>
      <c r="D974" t="s">
        <v>403</v>
      </c>
      <c r="E974">
        <v>2115</v>
      </c>
      <c r="F974">
        <v>411</v>
      </c>
      <c r="G974">
        <v>86.36</v>
      </c>
      <c r="H974">
        <v>328</v>
      </c>
      <c r="I974">
        <v>1726</v>
      </c>
      <c r="J974">
        <v>105.16</v>
      </c>
      <c r="K974">
        <v>106.8</v>
      </c>
      <c r="L974">
        <v>314</v>
      </c>
      <c r="M974">
        <v>970</v>
      </c>
      <c r="N974">
        <v>398</v>
      </c>
      <c r="O974">
        <v>285</v>
      </c>
      <c r="P974">
        <v>148</v>
      </c>
    </row>
    <row r="975" spans="1:16" x14ac:dyDescent="0.2">
      <c r="A975" t="s">
        <v>358</v>
      </c>
      <c r="B975" t="s">
        <v>437</v>
      </c>
      <c r="C975" t="s">
        <v>140</v>
      </c>
      <c r="D975" t="s">
        <v>403</v>
      </c>
      <c r="E975">
        <v>9936</v>
      </c>
      <c r="F975">
        <v>1243</v>
      </c>
      <c r="G975">
        <v>67.819999999999993</v>
      </c>
      <c r="H975">
        <v>1230</v>
      </c>
      <c r="I975">
        <v>7312</v>
      </c>
      <c r="J975">
        <v>90.07</v>
      </c>
      <c r="K975">
        <v>90.16</v>
      </c>
      <c r="L975">
        <v>2226</v>
      </c>
      <c r="M975">
        <v>4870</v>
      </c>
      <c r="N975">
        <v>737</v>
      </c>
      <c r="O975">
        <v>1681</v>
      </c>
      <c r="P975">
        <v>422</v>
      </c>
    </row>
    <row r="976" spans="1:16" x14ac:dyDescent="0.2">
      <c r="A976" t="s">
        <v>358</v>
      </c>
      <c r="B976" t="s">
        <v>437</v>
      </c>
      <c r="C976" t="s">
        <v>141</v>
      </c>
      <c r="D976" t="s">
        <v>403</v>
      </c>
      <c r="E976">
        <v>2386</v>
      </c>
      <c r="F976">
        <v>647</v>
      </c>
      <c r="G976">
        <v>95.22</v>
      </c>
      <c r="H976">
        <v>355</v>
      </c>
      <c r="I976">
        <v>2470</v>
      </c>
      <c r="J976">
        <v>125.05</v>
      </c>
      <c r="K976">
        <v>110.86</v>
      </c>
      <c r="L976">
        <v>398</v>
      </c>
      <c r="M976">
        <v>1423</v>
      </c>
      <c r="N976">
        <v>271</v>
      </c>
      <c r="O976">
        <v>76</v>
      </c>
      <c r="P976">
        <v>218</v>
      </c>
    </row>
    <row r="977" spans="1:16" x14ac:dyDescent="0.2">
      <c r="A977" t="s">
        <v>358</v>
      </c>
      <c r="B977" t="s">
        <v>437</v>
      </c>
      <c r="C977" t="s">
        <v>142</v>
      </c>
      <c r="D977" t="s">
        <v>403</v>
      </c>
      <c r="E977">
        <v>803</v>
      </c>
      <c r="F977">
        <v>336</v>
      </c>
      <c r="G977">
        <v>124.49</v>
      </c>
      <c r="H977">
        <v>156</v>
      </c>
      <c r="I977">
        <v>961</v>
      </c>
      <c r="J977">
        <v>169.26</v>
      </c>
      <c r="K977">
        <v>156.78</v>
      </c>
      <c r="L977">
        <v>145</v>
      </c>
      <c r="M977">
        <v>429</v>
      </c>
      <c r="N977">
        <v>111</v>
      </c>
      <c r="O977">
        <v>106</v>
      </c>
      <c r="P977">
        <v>12</v>
      </c>
    </row>
    <row r="978" spans="1:16" x14ac:dyDescent="0.2">
      <c r="A978" t="s">
        <v>358</v>
      </c>
      <c r="B978" t="s">
        <v>437</v>
      </c>
      <c r="C978" t="s">
        <v>143</v>
      </c>
      <c r="D978" t="s">
        <v>403</v>
      </c>
      <c r="E978">
        <v>3227</v>
      </c>
      <c r="F978">
        <v>530</v>
      </c>
      <c r="G978">
        <v>79.260000000000005</v>
      </c>
      <c r="H978">
        <v>321</v>
      </c>
      <c r="I978">
        <v>1801</v>
      </c>
      <c r="J978">
        <v>112.12</v>
      </c>
      <c r="K978">
        <v>113.14</v>
      </c>
      <c r="L978">
        <v>379</v>
      </c>
      <c r="M978">
        <v>1867</v>
      </c>
      <c r="N978">
        <v>557</v>
      </c>
      <c r="O978">
        <v>264</v>
      </c>
      <c r="P978">
        <v>160</v>
      </c>
    </row>
    <row r="979" spans="1:16" x14ac:dyDescent="0.2">
      <c r="A979" t="s">
        <v>358</v>
      </c>
      <c r="B979" t="s">
        <v>437</v>
      </c>
      <c r="C979" t="s">
        <v>144</v>
      </c>
      <c r="D979" t="s">
        <v>403</v>
      </c>
      <c r="E979">
        <v>2841</v>
      </c>
      <c r="F979">
        <v>652</v>
      </c>
      <c r="G979">
        <v>92.6</v>
      </c>
      <c r="H979">
        <v>407</v>
      </c>
      <c r="I979">
        <v>2215</v>
      </c>
      <c r="J979">
        <v>121.97</v>
      </c>
      <c r="K979">
        <v>109.55</v>
      </c>
      <c r="L979">
        <v>491</v>
      </c>
      <c r="M979">
        <v>1580</v>
      </c>
      <c r="N979">
        <v>479</v>
      </c>
      <c r="O979">
        <v>252</v>
      </c>
      <c r="P979">
        <v>39</v>
      </c>
    </row>
    <row r="980" spans="1:16" x14ac:dyDescent="0.2">
      <c r="A980" t="s">
        <v>358</v>
      </c>
      <c r="B980" t="s">
        <v>437</v>
      </c>
      <c r="C980" t="s">
        <v>145</v>
      </c>
      <c r="D980" t="s">
        <v>403</v>
      </c>
      <c r="E980">
        <v>2165</v>
      </c>
      <c r="F980">
        <v>511</v>
      </c>
      <c r="G980">
        <v>93.15</v>
      </c>
      <c r="H980">
        <v>512</v>
      </c>
      <c r="I980">
        <v>3128</v>
      </c>
      <c r="J980">
        <v>125.71</v>
      </c>
      <c r="K980">
        <v>112.4</v>
      </c>
      <c r="L980">
        <v>303</v>
      </c>
      <c r="M980">
        <v>1051</v>
      </c>
      <c r="N980">
        <v>372</v>
      </c>
      <c r="O980">
        <v>252</v>
      </c>
      <c r="P980">
        <v>187</v>
      </c>
    </row>
    <row r="981" spans="1:16" x14ac:dyDescent="0.2">
      <c r="A981" t="s">
        <v>358</v>
      </c>
      <c r="B981" t="s">
        <v>437</v>
      </c>
      <c r="C981" t="s">
        <v>146</v>
      </c>
      <c r="D981" t="s">
        <v>403</v>
      </c>
      <c r="E981">
        <v>3567</v>
      </c>
      <c r="F981">
        <v>726</v>
      </c>
      <c r="G981">
        <v>86</v>
      </c>
      <c r="H981">
        <v>649</v>
      </c>
      <c r="I981">
        <v>4173</v>
      </c>
      <c r="J981">
        <v>104.31</v>
      </c>
      <c r="K981">
        <v>104.18</v>
      </c>
      <c r="L981">
        <v>693</v>
      </c>
      <c r="M981">
        <v>2015</v>
      </c>
      <c r="N981">
        <v>527</v>
      </c>
      <c r="O981">
        <v>289</v>
      </c>
      <c r="P981">
        <v>43</v>
      </c>
    </row>
    <row r="982" spans="1:16" x14ac:dyDescent="0.2">
      <c r="A982" t="s">
        <v>358</v>
      </c>
      <c r="B982" t="s">
        <v>437</v>
      </c>
      <c r="C982" t="s">
        <v>147</v>
      </c>
      <c r="D982" t="s">
        <v>403</v>
      </c>
      <c r="E982">
        <v>3225</v>
      </c>
      <c r="F982">
        <v>555</v>
      </c>
      <c r="G982">
        <v>75.14</v>
      </c>
      <c r="H982">
        <v>969</v>
      </c>
      <c r="I982">
        <v>5827</v>
      </c>
      <c r="J982">
        <v>71.930000000000007</v>
      </c>
      <c r="K982">
        <v>68.72</v>
      </c>
      <c r="L982">
        <v>449</v>
      </c>
      <c r="M982">
        <v>1101</v>
      </c>
      <c r="N982">
        <v>861</v>
      </c>
      <c r="O982">
        <v>488</v>
      </c>
      <c r="P982">
        <v>326</v>
      </c>
    </row>
    <row r="983" spans="1:16" x14ac:dyDescent="0.2">
      <c r="A983" t="s">
        <v>358</v>
      </c>
      <c r="B983" t="s">
        <v>437</v>
      </c>
      <c r="C983" t="s">
        <v>148</v>
      </c>
      <c r="D983" t="s">
        <v>403</v>
      </c>
      <c r="E983">
        <v>952</v>
      </c>
      <c r="F983">
        <v>533</v>
      </c>
      <c r="G983">
        <v>138.71</v>
      </c>
      <c r="H983">
        <v>93</v>
      </c>
      <c r="I983">
        <v>697</v>
      </c>
      <c r="J983">
        <v>177.66</v>
      </c>
      <c r="K983">
        <v>152.43</v>
      </c>
      <c r="L983">
        <v>165</v>
      </c>
      <c r="M983">
        <v>482</v>
      </c>
      <c r="N983">
        <v>169</v>
      </c>
      <c r="O983">
        <v>132</v>
      </c>
      <c r="P983">
        <v>4</v>
      </c>
    </row>
    <row r="984" spans="1:16" x14ac:dyDescent="0.2">
      <c r="A984" t="s">
        <v>358</v>
      </c>
      <c r="B984" t="s">
        <v>437</v>
      </c>
      <c r="C984" t="s">
        <v>149</v>
      </c>
      <c r="D984" t="s">
        <v>403</v>
      </c>
      <c r="E984">
        <v>2130</v>
      </c>
      <c r="F984">
        <v>510</v>
      </c>
      <c r="G984">
        <v>91.86</v>
      </c>
      <c r="H984">
        <v>62</v>
      </c>
      <c r="I984">
        <v>837</v>
      </c>
      <c r="J984">
        <v>160.44999999999999</v>
      </c>
      <c r="K984">
        <v>133.94999999999999</v>
      </c>
      <c r="L984">
        <v>398</v>
      </c>
      <c r="M984">
        <v>1291</v>
      </c>
      <c r="N984">
        <v>183</v>
      </c>
      <c r="O984">
        <v>177</v>
      </c>
      <c r="P984">
        <v>81</v>
      </c>
    </row>
    <row r="985" spans="1:16" x14ac:dyDescent="0.2">
      <c r="A985" t="s">
        <v>358</v>
      </c>
      <c r="B985" t="s">
        <v>437</v>
      </c>
      <c r="C985" t="s">
        <v>150</v>
      </c>
      <c r="D985" t="s">
        <v>403</v>
      </c>
      <c r="E985">
        <v>6439</v>
      </c>
      <c r="F985">
        <v>1030</v>
      </c>
      <c r="G985">
        <v>75.41</v>
      </c>
      <c r="H985">
        <v>615</v>
      </c>
      <c r="I985">
        <v>3435</v>
      </c>
      <c r="J985">
        <v>111.95</v>
      </c>
      <c r="K985">
        <v>111.81</v>
      </c>
      <c r="L985">
        <v>747</v>
      </c>
      <c r="M985">
        <v>3731</v>
      </c>
      <c r="N985">
        <v>1159</v>
      </c>
      <c r="O985">
        <v>538</v>
      </c>
      <c r="P985">
        <v>264</v>
      </c>
    </row>
    <row r="986" spans="1:16" x14ac:dyDescent="0.2">
      <c r="A986" t="s">
        <v>358</v>
      </c>
      <c r="B986" t="s">
        <v>437</v>
      </c>
      <c r="C986" t="s">
        <v>151</v>
      </c>
      <c r="D986" t="s">
        <v>403</v>
      </c>
      <c r="E986">
        <v>1980</v>
      </c>
      <c r="F986">
        <v>734</v>
      </c>
      <c r="G986">
        <v>107.8</v>
      </c>
      <c r="H986">
        <v>207</v>
      </c>
      <c r="I986">
        <v>1929</v>
      </c>
      <c r="J986">
        <v>144.46</v>
      </c>
      <c r="K986">
        <v>118.04</v>
      </c>
      <c r="L986">
        <v>307</v>
      </c>
      <c r="M986">
        <v>966</v>
      </c>
      <c r="N986">
        <v>253</v>
      </c>
      <c r="O986">
        <v>263</v>
      </c>
      <c r="P986">
        <v>191</v>
      </c>
    </row>
    <row r="987" spans="1:16" x14ac:dyDescent="0.2">
      <c r="A987" t="s">
        <v>358</v>
      </c>
      <c r="B987" t="s">
        <v>437</v>
      </c>
      <c r="C987" t="s">
        <v>152</v>
      </c>
      <c r="D987" t="s">
        <v>403</v>
      </c>
      <c r="E987">
        <v>4028</v>
      </c>
      <c r="F987">
        <v>597</v>
      </c>
      <c r="G987">
        <v>65.930000000000007</v>
      </c>
      <c r="H987">
        <v>740</v>
      </c>
      <c r="I987">
        <v>4644</v>
      </c>
      <c r="J987">
        <v>96.62</v>
      </c>
      <c r="K987">
        <v>95.78</v>
      </c>
      <c r="L987">
        <v>639</v>
      </c>
      <c r="M987">
        <v>1913</v>
      </c>
      <c r="N987">
        <v>1063</v>
      </c>
      <c r="O987">
        <v>262</v>
      </c>
      <c r="P987">
        <v>151</v>
      </c>
    </row>
    <row r="988" spans="1:16" x14ac:dyDescent="0.2">
      <c r="A988" t="s">
        <v>358</v>
      </c>
      <c r="B988" t="s">
        <v>437</v>
      </c>
      <c r="C988" t="s">
        <v>153</v>
      </c>
      <c r="D988" t="s">
        <v>403</v>
      </c>
      <c r="E988">
        <v>976</v>
      </c>
      <c r="F988">
        <v>405</v>
      </c>
      <c r="G988">
        <v>121.96</v>
      </c>
      <c r="H988">
        <v>193</v>
      </c>
      <c r="I988">
        <v>1139</v>
      </c>
      <c r="J988">
        <v>158.81</v>
      </c>
      <c r="K988">
        <v>158.91</v>
      </c>
      <c r="L988">
        <v>172</v>
      </c>
      <c r="M988">
        <v>483</v>
      </c>
      <c r="N988">
        <v>174</v>
      </c>
      <c r="O988">
        <v>44</v>
      </c>
      <c r="P988">
        <v>103</v>
      </c>
    </row>
    <row r="989" spans="1:16" x14ac:dyDescent="0.2">
      <c r="A989" t="s">
        <v>358</v>
      </c>
      <c r="B989" t="s">
        <v>437</v>
      </c>
      <c r="C989" t="s">
        <v>154</v>
      </c>
      <c r="D989" t="s">
        <v>403</v>
      </c>
      <c r="E989">
        <v>1095</v>
      </c>
      <c r="F989">
        <v>422</v>
      </c>
      <c r="G989">
        <v>91.88</v>
      </c>
      <c r="H989">
        <v>223</v>
      </c>
      <c r="I989">
        <v>1363</v>
      </c>
      <c r="J989">
        <v>136.77000000000001</v>
      </c>
      <c r="K989">
        <v>141.27000000000001</v>
      </c>
      <c r="L989">
        <v>392</v>
      </c>
      <c r="M989">
        <v>538</v>
      </c>
      <c r="N989">
        <v>65</v>
      </c>
      <c r="O989">
        <v>69</v>
      </c>
      <c r="P989">
        <v>31</v>
      </c>
    </row>
    <row r="990" spans="1:16" x14ac:dyDescent="0.2">
      <c r="A990" t="s">
        <v>358</v>
      </c>
      <c r="B990" t="s">
        <v>437</v>
      </c>
      <c r="C990" t="s">
        <v>155</v>
      </c>
      <c r="D990" t="s">
        <v>403</v>
      </c>
      <c r="E990">
        <v>1211</v>
      </c>
      <c r="F990">
        <v>301</v>
      </c>
      <c r="G990">
        <v>98.66</v>
      </c>
      <c r="H990">
        <v>17</v>
      </c>
      <c r="I990">
        <v>522</v>
      </c>
      <c r="J990">
        <v>115.35</v>
      </c>
      <c r="K990">
        <v>128.77000000000001</v>
      </c>
      <c r="L990">
        <v>322</v>
      </c>
      <c r="M990">
        <v>552</v>
      </c>
      <c r="N990">
        <v>148</v>
      </c>
      <c r="O990">
        <v>108</v>
      </c>
      <c r="P990">
        <v>81</v>
      </c>
    </row>
    <row r="991" spans="1:16" x14ac:dyDescent="0.2">
      <c r="A991" t="s">
        <v>358</v>
      </c>
      <c r="B991" t="s">
        <v>437</v>
      </c>
      <c r="C991" t="s">
        <v>156</v>
      </c>
      <c r="D991" t="s">
        <v>403</v>
      </c>
      <c r="E991">
        <v>5004</v>
      </c>
      <c r="F991">
        <v>1173</v>
      </c>
      <c r="G991">
        <v>96.02</v>
      </c>
      <c r="H991">
        <v>362</v>
      </c>
      <c r="I991">
        <v>3060</v>
      </c>
      <c r="J991">
        <v>110.38</v>
      </c>
      <c r="K991">
        <v>114.75</v>
      </c>
      <c r="L991">
        <v>827</v>
      </c>
      <c r="M991">
        <v>2981</v>
      </c>
      <c r="N991">
        <v>700</v>
      </c>
      <c r="O991">
        <v>384</v>
      </c>
      <c r="P991">
        <v>112</v>
      </c>
    </row>
    <row r="992" spans="1:16" x14ac:dyDescent="0.2">
      <c r="A992" t="s">
        <v>358</v>
      </c>
      <c r="B992" t="s">
        <v>437</v>
      </c>
      <c r="C992" t="s">
        <v>377</v>
      </c>
      <c r="D992" t="s">
        <v>403</v>
      </c>
      <c r="E992">
        <v>5</v>
      </c>
      <c r="F992">
        <v>3</v>
      </c>
      <c r="G992">
        <v>144.6</v>
      </c>
      <c r="L992">
        <v>2</v>
      </c>
      <c r="M992">
        <v>3</v>
      </c>
    </row>
    <row r="993" spans="1:16" x14ac:dyDescent="0.2">
      <c r="A993" t="s">
        <v>358</v>
      </c>
      <c r="B993" t="s">
        <v>437</v>
      </c>
      <c r="C993" t="s">
        <v>157</v>
      </c>
      <c r="D993" t="s">
        <v>403</v>
      </c>
      <c r="E993">
        <v>496</v>
      </c>
      <c r="F993">
        <v>271</v>
      </c>
      <c r="G993">
        <v>133.52000000000001</v>
      </c>
      <c r="H993">
        <v>16</v>
      </c>
      <c r="I993">
        <v>237</v>
      </c>
      <c r="J993">
        <v>138.38</v>
      </c>
      <c r="K993">
        <v>153.46</v>
      </c>
      <c r="L993">
        <v>99</v>
      </c>
      <c r="M993">
        <v>295</v>
      </c>
      <c r="N993">
        <v>78</v>
      </c>
      <c r="O993">
        <v>19</v>
      </c>
      <c r="P993">
        <v>5</v>
      </c>
    </row>
    <row r="994" spans="1:16" x14ac:dyDescent="0.2">
      <c r="A994" t="s">
        <v>358</v>
      </c>
      <c r="B994" t="s">
        <v>437</v>
      </c>
      <c r="C994" t="s">
        <v>880</v>
      </c>
      <c r="D994" t="s">
        <v>403</v>
      </c>
      <c r="I994">
        <v>1</v>
      </c>
      <c r="K994">
        <v>15</v>
      </c>
    </row>
    <row r="995" spans="1:16" x14ac:dyDescent="0.2">
      <c r="A995" t="s">
        <v>358</v>
      </c>
      <c r="B995" t="s">
        <v>437</v>
      </c>
      <c r="C995" t="s">
        <v>158</v>
      </c>
      <c r="D995" t="s">
        <v>403</v>
      </c>
      <c r="E995">
        <v>5567</v>
      </c>
      <c r="F995">
        <v>1176</v>
      </c>
      <c r="G995">
        <v>88.53</v>
      </c>
      <c r="H995">
        <v>697</v>
      </c>
      <c r="I995">
        <v>4880</v>
      </c>
      <c r="J995">
        <v>107.29</v>
      </c>
      <c r="K995">
        <v>105.37</v>
      </c>
      <c r="L995">
        <v>710</v>
      </c>
      <c r="M995">
        <v>3530</v>
      </c>
      <c r="N995">
        <v>842</v>
      </c>
      <c r="O995">
        <v>263</v>
      </c>
      <c r="P995">
        <v>222</v>
      </c>
    </row>
    <row r="996" spans="1:16" x14ac:dyDescent="0.2">
      <c r="A996" t="s">
        <v>358</v>
      </c>
      <c r="B996" t="s">
        <v>437</v>
      </c>
      <c r="C996" t="s">
        <v>409</v>
      </c>
      <c r="D996" t="s">
        <v>403</v>
      </c>
      <c r="I996">
        <v>3</v>
      </c>
      <c r="K996">
        <v>42.67</v>
      </c>
    </row>
    <row r="997" spans="1:16" x14ac:dyDescent="0.2">
      <c r="A997" t="s">
        <v>358</v>
      </c>
      <c r="B997" t="s">
        <v>437</v>
      </c>
      <c r="C997" t="s">
        <v>838</v>
      </c>
      <c r="D997" t="s">
        <v>403</v>
      </c>
      <c r="H997">
        <v>35</v>
      </c>
      <c r="I997">
        <v>39</v>
      </c>
      <c r="J997">
        <v>76.459999999999994</v>
      </c>
      <c r="K997">
        <v>74.260000000000005</v>
      </c>
    </row>
    <row r="998" spans="1:16" x14ac:dyDescent="0.2">
      <c r="A998" t="s">
        <v>358</v>
      </c>
      <c r="B998" t="s">
        <v>437</v>
      </c>
      <c r="C998" t="s">
        <v>881</v>
      </c>
      <c r="D998" t="s">
        <v>403</v>
      </c>
      <c r="I998">
        <v>1</v>
      </c>
      <c r="K998">
        <v>470</v>
      </c>
    </row>
    <row r="999" spans="1:16" x14ac:dyDescent="0.2">
      <c r="A999" t="s">
        <v>358</v>
      </c>
      <c r="B999" t="s">
        <v>437</v>
      </c>
      <c r="C999" t="s">
        <v>404</v>
      </c>
      <c r="D999" t="s">
        <v>403</v>
      </c>
      <c r="E999">
        <v>1</v>
      </c>
      <c r="G999">
        <v>89</v>
      </c>
      <c r="P999">
        <v>1</v>
      </c>
    </row>
    <row r="1000" spans="1:16" x14ac:dyDescent="0.2">
      <c r="A1000" t="s">
        <v>358</v>
      </c>
      <c r="B1000" t="s">
        <v>437</v>
      </c>
      <c r="C1000" t="s">
        <v>159</v>
      </c>
      <c r="D1000" t="s">
        <v>403</v>
      </c>
      <c r="E1000">
        <v>2102</v>
      </c>
      <c r="F1000">
        <v>472</v>
      </c>
      <c r="G1000">
        <v>89.34</v>
      </c>
      <c r="H1000">
        <v>275</v>
      </c>
      <c r="I1000">
        <v>1657</v>
      </c>
      <c r="J1000">
        <v>113.11</v>
      </c>
      <c r="K1000">
        <v>102.48</v>
      </c>
      <c r="L1000">
        <v>370</v>
      </c>
      <c r="M1000">
        <v>1063</v>
      </c>
      <c r="N1000">
        <v>377</v>
      </c>
      <c r="O1000">
        <v>208</v>
      </c>
      <c r="P1000">
        <v>84</v>
      </c>
    </row>
    <row r="1001" spans="1:16" x14ac:dyDescent="0.2">
      <c r="A1001" t="s">
        <v>358</v>
      </c>
      <c r="B1001" t="s">
        <v>437</v>
      </c>
      <c r="C1001" t="s">
        <v>83</v>
      </c>
      <c r="D1001" t="s">
        <v>403</v>
      </c>
      <c r="E1001">
        <v>330</v>
      </c>
      <c r="F1001">
        <v>172</v>
      </c>
      <c r="G1001">
        <v>126.1</v>
      </c>
      <c r="H1001">
        <v>23</v>
      </c>
      <c r="I1001">
        <v>207</v>
      </c>
      <c r="J1001">
        <v>170.52</v>
      </c>
      <c r="K1001">
        <v>198.46</v>
      </c>
      <c r="L1001">
        <v>60</v>
      </c>
      <c r="M1001">
        <v>204</v>
      </c>
      <c r="N1001">
        <v>46</v>
      </c>
      <c r="O1001">
        <v>13</v>
      </c>
      <c r="P1001">
        <v>7</v>
      </c>
    </row>
    <row r="1002" spans="1:16" x14ac:dyDescent="0.2">
      <c r="A1002" t="s">
        <v>358</v>
      </c>
      <c r="B1002" t="s">
        <v>437</v>
      </c>
      <c r="C1002" t="s">
        <v>161</v>
      </c>
      <c r="D1002" t="s">
        <v>403</v>
      </c>
      <c r="E1002">
        <v>268</v>
      </c>
      <c r="F1002">
        <v>119</v>
      </c>
      <c r="G1002">
        <v>115.05</v>
      </c>
      <c r="H1002">
        <v>58</v>
      </c>
      <c r="I1002">
        <v>431</v>
      </c>
      <c r="J1002">
        <v>139.12</v>
      </c>
      <c r="K1002">
        <v>146.04</v>
      </c>
      <c r="L1002">
        <v>29</v>
      </c>
      <c r="M1002">
        <v>113</v>
      </c>
      <c r="N1002">
        <v>102</v>
      </c>
      <c r="O1002">
        <v>14</v>
      </c>
      <c r="P1002">
        <v>10</v>
      </c>
    </row>
    <row r="1003" spans="1:16" x14ac:dyDescent="0.2">
      <c r="A1003" t="s">
        <v>358</v>
      </c>
      <c r="B1003" t="s">
        <v>437</v>
      </c>
      <c r="C1003" t="s">
        <v>162</v>
      </c>
      <c r="D1003" t="s">
        <v>403</v>
      </c>
      <c r="E1003">
        <v>477</v>
      </c>
      <c r="F1003">
        <v>247</v>
      </c>
      <c r="G1003">
        <v>132.88</v>
      </c>
      <c r="H1003">
        <v>34</v>
      </c>
      <c r="I1003">
        <v>395</v>
      </c>
      <c r="J1003">
        <v>197.03</v>
      </c>
      <c r="K1003">
        <v>160.18</v>
      </c>
      <c r="L1003">
        <v>81</v>
      </c>
      <c r="M1003">
        <v>264</v>
      </c>
      <c r="N1003">
        <v>72</v>
      </c>
      <c r="O1003">
        <v>38</v>
      </c>
      <c r="P1003">
        <v>22</v>
      </c>
    </row>
    <row r="1004" spans="1:16" x14ac:dyDescent="0.2">
      <c r="A1004" t="s">
        <v>358</v>
      </c>
      <c r="B1004" t="s">
        <v>437</v>
      </c>
      <c r="C1004" t="s">
        <v>163</v>
      </c>
      <c r="D1004" t="s">
        <v>403</v>
      </c>
      <c r="E1004">
        <v>703</v>
      </c>
      <c r="F1004">
        <v>358</v>
      </c>
      <c r="G1004">
        <v>135.63999999999999</v>
      </c>
      <c r="H1004">
        <v>45</v>
      </c>
      <c r="I1004">
        <v>431</v>
      </c>
      <c r="J1004">
        <v>163.69</v>
      </c>
      <c r="K1004">
        <v>165.39</v>
      </c>
      <c r="L1004">
        <v>137</v>
      </c>
      <c r="M1004">
        <v>424</v>
      </c>
      <c r="N1004">
        <v>115</v>
      </c>
      <c r="O1004">
        <v>21</v>
      </c>
      <c r="P1004">
        <v>6</v>
      </c>
    </row>
    <row r="1005" spans="1:16" x14ac:dyDescent="0.2">
      <c r="A1005" t="s">
        <v>358</v>
      </c>
      <c r="B1005" t="s">
        <v>437</v>
      </c>
      <c r="C1005" t="s">
        <v>378</v>
      </c>
      <c r="D1005" t="s">
        <v>403</v>
      </c>
      <c r="E1005">
        <v>300</v>
      </c>
      <c r="F1005">
        <v>150</v>
      </c>
      <c r="G1005">
        <v>122.18</v>
      </c>
      <c r="H1005">
        <v>44</v>
      </c>
      <c r="I1005">
        <v>289</v>
      </c>
      <c r="J1005">
        <v>181.86</v>
      </c>
      <c r="K1005">
        <v>174.96</v>
      </c>
      <c r="L1005">
        <v>40</v>
      </c>
      <c r="M1005">
        <v>171</v>
      </c>
      <c r="N1005">
        <v>69</v>
      </c>
      <c r="O1005">
        <v>20</v>
      </c>
    </row>
    <row r="1006" spans="1:16" x14ac:dyDescent="0.2">
      <c r="A1006" t="s">
        <v>358</v>
      </c>
      <c r="B1006" t="s">
        <v>437</v>
      </c>
      <c r="C1006" t="s">
        <v>164</v>
      </c>
      <c r="D1006" t="s">
        <v>403</v>
      </c>
      <c r="E1006">
        <v>463</v>
      </c>
      <c r="F1006">
        <v>173</v>
      </c>
      <c r="G1006">
        <v>114.06</v>
      </c>
      <c r="H1006">
        <v>100</v>
      </c>
      <c r="I1006">
        <v>607</v>
      </c>
      <c r="J1006">
        <v>189.99</v>
      </c>
      <c r="K1006">
        <v>151.82</v>
      </c>
      <c r="L1006">
        <v>45</v>
      </c>
      <c r="M1006">
        <v>242</v>
      </c>
      <c r="N1006">
        <v>104</v>
      </c>
      <c r="O1006">
        <v>60</v>
      </c>
      <c r="P1006">
        <v>12</v>
      </c>
    </row>
    <row r="1007" spans="1:16" x14ac:dyDescent="0.2">
      <c r="A1007" t="s">
        <v>358</v>
      </c>
      <c r="B1007" t="s">
        <v>437</v>
      </c>
      <c r="C1007" t="s">
        <v>165</v>
      </c>
      <c r="D1007" t="s">
        <v>403</v>
      </c>
      <c r="E1007">
        <v>597</v>
      </c>
      <c r="F1007">
        <v>251</v>
      </c>
      <c r="G1007">
        <v>110.74</v>
      </c>
      <c r="H1007">
        <v>110</v>
      </c>
      <c r="I1007">
        <v>684</v>
      </c>
      <c r="J1007">
        <v>188.49</v>
      </c>
      <c r="K1007">
        <v>166.58</v>
      </c>
      <c r="L1007">
        <v>106</v>
      </c>
      <c r="M1007">
        <v>378</v>
      </c>
      <c r="N1007">
        <v>88</v>
      </c>
      <c r="O1007">
        <v>17</v>
      </c>
      <c r="P1007">
        <v>8</v>
      </c>
    </row>
    <row r="1008" spans="1:16" x14ac:dyDescent="0.2">
      <c r="A1008" t="s">
        <v>358</v>
      </c>
      <c r="B1008" t="s">
        <v>437</v>
      </c>
      <c r="C1008" t="s">
        <v>166</v>
      </c>
      <c r="D1008" t="s">
        <v>403</v>
      </c>
      <c r="E1008">
        <v>211</v>
      </c>
      <c r="F1008">
        <v>127</v>
      </c>
      <c r="G1008">
        <v>159.43</v>
      </c>
      <c r="H1008">
        <v>39</v>
      </c>
      <c r="I1008">
        <v>201</v>
      </c>
      <c r="J1008">
        <v>186.79</v>
      </c>
      <c r="K1008">
        <v>185.15</v>
      </c>
      <c r="L1008">
        <v>16</v>
      </c>
      <c r="M1008">
        <v>123</v>
      </c>
      <c r="N1008">
        <v>49</v>
      </c>
      <c r="O1008">
        <v>20</v>
      </c>
      <c r="P1008">
        <v>3</v>
      </c>
    </row>
    <row r="1009" spans="1:16" x14ac:dyDescent="0.2">
      <c r="A1009" t="s">
        <v>358</v>
      </c>
      <c r="B1009" t="s">
        <v>437</v>
      </c>
      <c r="C1009" t="s">
        <v>167</v>
      </c>
      <c r="D1009" t="s">
        <v>403</v>
      </c>
      <c r="E1009">
        <v>178</v>
      </c>
      <c r="F1009">
        <v>116</v>
      </c>
      <c r="G1009">
        <v>150.91999999999999</v>
      </c>
      <c r="H1009">
        <v>25</v>
      </c>
      <c r="I1009">
        <v>200</v>
      </c>
      <c r="J1009">
        <v>218.04</v>
      </c>
      <c r="K1009">
        <v>197.39</v>
      </c>
      <c r="L1009">
        <v>22</v>
      </c>
      <c r="M1009">
        <v>60</v>
      </c>
      <c r="N1009">
        <v>29</v>
      </c>
      <c r="O1009">
        <v>55</v>
      </c>
      <c r="P1009">
        <v>12</v>
      </c>
    </row>
    <row r="1010" spans="1:16" x14ac:dyDescent="0.2">
      <c r="A1010" t="s">
        <v>358</v>
      </c>
      <c r="B1010" t="s">
        <v>437</v>
      </c>
      <c r="C1010" t="s">
        <v>410</v>
      </c>
      <c r="D1010" t="s">
        <v>403</v>
      </c>
      <c r="E1010">
        <v>231969</v>
      </c>
      <c r="F1010">
        <v>47512</v>
      </c>
      <c r="G1010">
        <v>87.38</v>
      </c>
      <c r="H1010">
        <v>122</v>
      </c>
      <c r="I1010">
        <v>633</v>
      </c>
      <c r="J1010">
        <v>67.13</v>
      </c>
      <c r="K1010">
        <v>90.24</v>
      </c>
      <c r="L1010">
        <v>913</v>
      </c>
      <c r="M1010">
        <v>198162</v>
      </c>
      <c r="N1010">
        <v>32594</v>
      </c>
      <c r="O1010">
        <v>282</v>
      </c>
      <c r="P1010">
        <v>18</v>
      </c>
    </row>
    <row r="1011" spans="1:16" x14ac:dyDescent="0.2">
      <c r="A1011" t="s">
        <v>358</v>
      </c>
      <c r="B1011" t="s">
        <v>363</v>
      </c>
      <c r="C1011" t="s">
        <v>118</v>
      </c>
      <c r="D1011" t="s">
        <v>403</v>
      </c>
      <c r="E1011">
        <v>1081</v>
      </c>
      <c r="F1011">
        <v>436</v>
      </c>
      <c r="G1011">
        <v>117.95</v>
      </c>
      <c r="H1011">
        <v>39</v>
      </c>
      <c r="I1011">
        <v>671</v>
      </c>
      <c r="J1011">
        <v>174.79</v>
      </c>
      <c r="K1011">
        <v>150.68</v>
      </c>
      <c r="L1011">
        <v>153</v>
      </c>
      <c r="M1011">
        <v>597</v>
      </c>
      <c r="N1011">
        <v>219</v>
      </c>
      <c r="O1011">
        <v>79</v>
      </c>
      <c r="P1011">
        <v>33</v>
      </c>
    </row>
    <row r="1012" spans="1:16" x14ac:dyDescent="0.2">
      <c r="A1012" t="s">
        <v>358</v>
      </c>
      <c r="B1012" t="s">
        <v>363</v>
      </c>
      <c r="C1012" t="s">
        <v>91</v>
      </c>
      <c r="D1012" t="s">
        <v>403</v>
      </c>
      <c r="E1012">
        <v>3340</v>
      </c>
      <c r="F1012">
        <v>884</v>
      </c>
      <c r="G1012">
        <v>104.74</v>
      </c>
      <c r="H1012">
        <v>439</v>
      </c>
      <c r="I1012">
        <v>3046</v>
      </c>
      <c r="J1012">
        <v>120.82</v>
      </c>
      <c r="K1012">
        <v>115.9</v>
      </c>
      <c r="L1012">
        <v>430</v>
      </c>
      <c r="M1012">
        <v>1716</v>
      </c>
      <c r="N1012">
        <v>677</v>
      </c>
      <c r="O1012">
        <v>287</v>
      </c>
      <c r="P1012">
        <v>230</v>
      </c>
    </row>
    <row r="1013" spans="1:16" x14ac:dyDescent="0.2">
      <c r="A1013" t="s">
        <v>358</v>
      </c>
      <c r="B1013" t="s">
        <v>363</v>
      </c>
      <c r="C1013" t="s">
        <v>94</v>
      </c>
      <c r="D1013" t="s">
        <v>403</v>
      </c>
      <c r="E1013">
        <v>3275</v>
      </c>
      <c r="F1013">
        <v>906</v>
      </c>
      <c r="G1013">
        <v>100.54</v>
      </c>
      <c r="H1013">
        <v>538</v>
      </c>
      <c r="I1013">
        <v>3256</v>
      </c>
      <c r="J1013">
        <v>114.63</v>
      </c>
      <c r="K1013">
        <v>111.56</v>
      </c>
      <c r="L1013">
        <v>592</v>
      </c>
      <c r="M1013">
        <v>1890</v>
      </c>
      <c r="N1013">
        <v>423</v>
      </c>
      <c r="O1013">
        <v>227</v>
      </c>
      <c r="P1013">
        <v>143</v>
      </c>
    </row>
    <row r="1014" spans="1:16" x14ac:dyDescent="0.2">
      <c r="A1014" t="s">
        <v>358</v>
      </c>
      <c r="B1014" t="s">
        <v>363</v>
      </c>
      <c r="C1014" t="s">
        <v>141</v>
      </c>
      <c r="D1014" t="s">
        <v>403</v>
      </c>
      <c r="E1014">
        <v>2369</v>
      </c>
      <c r="F1014">
        <v>646</v>
      </c>
      <c r="G1014">
        <v>95.25</v>
      </c>
      <c r="H1014">
        <v>355</v>
      </c>
      <c r="I1014">
        <v>2464</v>
      </c>
      <c r="J1014">
        <v>125.05</v>
      </c>
      <c r="K1014">
        <v>110.93</v>
      </c>
      <c r="L1014">
        <v>397</v>
      </c>
      <c r="M1014">
        <v>1415</v>
      </c>
      <c r="N1014">
        <v>268</v>
      </c>
      <c r="O1014">
        <v>75</v>
      </c>
      <c r="P1014">
        <v>214</v>
      </c>
    </row>
    <row r="1015" spans="1:16" x14ac:dyDescent="0.2">
      <c r="A1015" t="s">
        <v>358</v>
      </c>
      <c r="B1015" t="s">
        <v>363</v>
      </c>
      <c r="C1015" t="s">
        <v>83</v>
      </c>
      <c r="D1015" t="s">
        <v>403</v>
      </c>
      <c r="E1015">
        <v>327</v>
      </c>
      <c r="F1015">
        <v>171</v>
      </c>
      <c r="G1015">
        <v>126.53</v>
      </c>
      <c r="H1015">
        <v>22</v>
      </c>
      <c r="I1015">
        <v>206</v>
      </c>
      <c r="J1015">
        <v>174.55</v>
      </c>
      <c r="K1015">
        <v>199.03</v>
      </c>
      <c r="L1015">
        <v>58</v>
      </c>
      <c r="M1015">
        <v>204</v>
      </c>
      <c r="N1015">
        <v>45</v>
      </c>
      <c r="O1015">
        <v>13</v>
      </c>
      <c r="P1015">
        <v>7</v>
      </c>
    </row>
    <row r="1016" spans="1:16" x14ac:dyDescent="0.2">
      <c r="A1016" t="s">
        <v>358</v>
      </c>
      <c r="B1016" t="s">
        <v>363</v>
      </c>
      <c r="C1016" t="s">
        <v>163</v>
      </c>
      <c r="D1016" t="s">
        <v>403</v>
      </c>
      <c r="E1016">
        <v>702</v>
      </c>
      <c r="F1016">
        <v>357</v>
      </c>
      <c r="G1016">
        <v>135.63999999999999</v>
      </c>
      <c r="H1016">
        <v>45</v>
      </c>
      <c r="I1016">
        <v>430</v>
      </c>
      <c r="J1016">
        <v>163.69</v>
      </c>
      <c r="K1016">
        <v>165.38</v>
      </c>
      <c r="L1016">
        <v>137</v>
      </c>
      <c r="M1016">
        <v>423</v>
      </c>
      <c r="N1016">
        <v>115</v>
      </c>
      <c r="O1016">
        <v>21</v>
      </c>
      <c r="P1016">
        <v>6</v>
      </c>
    </row>
    <row r="1017" spans="1:16" x14ac:dyDescent="0.2">
      <c r="A1017" t="s">
        <v>358</v>
      </c>
      <c r="B1017" t="s">
        <v>364</v>
      </c>
      <c r="C1017" t="s">
        <v>91</v>
      </c>
      <c r="D1017" t="s">
        <v>403</v>
      </c>
      <c r="E1017">
        <v>9967</v>
      </c>
      <c r="F1017">
        <v>950</v>
      </c>
      <c r="G1017">
        <v>61.38</v>
      </c>
      <c r="H1017">
        <v>885</v>
      </c>
      <c r="I1017">
        <v>5630</v>
      </c>
      <c r="J1017">
        <v>84.58</v>
      </c>
      <c r="K1017">
        <v>81.48</v>
      </c>
      <c r="L1017">
        <v>2892</v>
      </c>
      <c r="M1017">
        <v>3771</v>
      </c>
      <c r="N1017">
        <v>369</v>
      </c>
      <c r="O1017">
        <v>2695</v>
      </c>
      <c r="P1017">
        <v>240</v>
      </c>
    </row>
    <row r="1018" spans="1:16" x14ac:dyDescent="0.2">
      <c r="A1018" t="s">
        <v>358</v>
      </c>
      <c r="B1018" t="s">
        <v>364</v>
      </c>
      <c r="C1018" t="s">
        <v>136</v>
      </c>
      <c r="D1018" t="s">
        <v>403</v>
      </c>
      <c r="E1018">
        <v>4822</v>
      </c>
      <c r="F1018">
        <v>747</v>
      </c>
      <c r="G1018">
        <v>69.05</v>
      </c>
      <c r="H1018">
        <v>513</v>
      </c>
      <c r="I1018">
        <v>3629</v>
      </c>
      <c r="J1018">
        <v>58.18</v>
      </c>
      <c r="K1018">
        <v>60.05</v>
      </c>
      <c r="L1018">
        <v>835</v>
      </c>
      <c r="M1018">
        <v>3219</v>
      </c>
      <c r="N1018">
        <v>189</v>
      </c>
      <c r="O1018">
        <v>363</v>
      </c>
      <c r="P1018">
        <v>216</v>
      </c>
    </row>
    <row r="1019" spans="1:16" x14ac:dyDescent="0.2">
      <c r="A1019" t="s">
        <v>358</v>
      </c>
      <c r="B1019" t="s">
        <v>365</v>
      </c>
      <c r="C1019" t="s">
        <v>126</v>
      </c>
      <c r="D1019" t="s">
        <v>403</v>
      </c>
      <c r="E1019">
        <v>827</v>
      </c>
      <c r="F1019">
        <v>160</v>
      </c>
      <c r="G1019">
        <v>92.67</v>
      </c>
      <c r="H1019">
        <v>213</v>
      </c>
      <c r="I1019">
        <v>1218</v>
      </c>
      <c r="J1019">
        <v>102.85</v>
      </c>
      <c r="K1019">
        <v>102.88</v>
      </c>
      <c r="L1019">
        <v>11</v>
      </c>
      <c r="M1019">
        <v>345</v>
      </c>
      <c r="N1019">
        <v>253</v>
      </c>
      <c r="O1019">
        <v>164</v>
      </c>
      <c r="P1019">
        <v>54</v>
      </c>
    </row>
    <row r="1020" spans="1:16" x14ac:dyDescent="0.2">
      <c r="A1020" t="s">
        <v>358</v>
      </c>
      <c r="B1020" t="s">
        <v>366</v>
      </c>
      <c r="C1020" t="s">
        <v>671</v>
      </c>
      <c r="D1020" t="s">
        <v>403</v>
      </c>
      <c r="E1020">
        <v>8104</v>
      </c>
      <c r="F1020">
        <v>1071</v>
      </c>
      <c r="G1020">
        <v>68.95</v>
      </c>
      <c r="H1020">
        <v>314</v>
      </c>
      <c r="I1020">
        <v>2455</v>
      </c>
      <c r="J1020">
        <v>117.25</v>
      </c>
      <c r="K1020">
        <v>104.85</v>
      </c>
      <c r="L1020">
        <v>53</v>
      </c>
      <c r="M1020">
        <v>5742</v>
      </c>
      <c r="N1020">
        <v>2048</v>
      </c>
      <c r="O1020">
        <v>137</v>
      </c>
      <c r="P1020">
        <v>124</v>
      </c>
    </row>
    <row r="1021" spans="1:16" x14ac:dyDescent="0.2">
      <c r="A1021" t="s">
        <v>358</v>
      </c>
      <c r="B1021" t="s">
        <v>366</v>
      </c>
      <c r="C1021" t="s">
        <v>126</v>
      </c>
      <c r="D1021" t="s">
        <v>403</v>
      </c>
      <c r="E1021">
        <v>711</v>
      </c>
      <c r="F1021">
        <v>234</v>
      </c>
      <c r="G1021">
        <v>106.46</v>
      </c>
      <c r="H1021">
        <v>108</v>
      </c>
      <c r="I1021">
        <v>767</v>
      </c>
      <c r="J1021">
        <v>132.93</v>
      </c>
      <c r="K1021">
        <v>123.41</v>
      </c>
      <c r="L1021">
        <v>10</v>
      </c>
      <c r="M1021">
        <v>464</v>
      </c>
      <c r="N1021">
        <v>142</v>
      </c>
      <c r="O1021">
        <v>72</v>
      </c>
      <c r="P1021">
        <v>23</v>
      </c>
    </row>
    <row r="1022" spans="1:16" x14ac:dyDescent="0.2">
      <c r="A1022" t="s">
        <v>358</v>
      </c>
      <c r="B1022" t="s">
        <v>366</v>
      </c>
      <c r="C1022" t="s">
        <v>410</v>
      </c>
      <c r="D1022" t="s">
        <v>403</v>
      </c>
      <c r="E1022">
        <v>6258</v>
      </c>
      <c r="F1022">
        <v>648</v>
      </c>
      <c r="G1022">
        <v>62.86</v>
      </c>
      <c r="I1022">
        <v>3</v>
      </c>
      <c r="K1022">
        <v>88.33</v>
      </c>
      <c r="L1022">
        <v>17</v>
      </c>
      <c r="M1022">
        <v>4664</v>
      </c>
      <c r="N1022">
        <v>1573</v>
      </c>
      <c r="O1022">
        <v>3</v>
      </c>
      <c r="P1022">
        <v>1</v>
      </c>
    </row>
    <row r="1023" spans="1:16" x14ac:dyDescent="0.2">
      <c r="A1023" t="s">
        <v>358</v>
      </c>
      <c r="B1023" t="s">
        <v>363</v>
      </c>
      <c r="C1023" t="s">
        <v>116</v>
      </c>
      <c r="D1023" t="s">
        <v>403</v>
      </c>
      <c r="E1023">
        <v>1722</v>
      </c>
      <c r="F1023">
        <v>440</v>
      </c>
      <c r="G1023">
        <v>86.19</v>
      </c>
      <c r="H1023">
        <v>384</v>
      </c>
      <c r="I1023">
        <v>2796</v>
      </c>
      <c r="J1023">
        <v>97.63</v>
      </c>
      <c r="K1023">
        <v>86.1</v>
      </c>
      <c r="L1023">
        <v>390</v>
      </c>
      <c r="M1023">
        <v>877</v>
      </c>
      <c r="N1023">
        <v>298</v>
      </c>
      <c r="O1023">
        <v>121</v>
      </c>
      <c r="P1023">
        <v>35</v>
      </c>
    </row>
    <row r="1024" spans="1:16" x14ac:dyDescent="0.2">
      <c r="A1024" t="s">
        <v>358</v>
      </c>
      <c r="B1024" t="s">
        <v>363</v>
      </c>
      <c r="C1024" t="s">
        <v>119</v>
      </c>
      <c r="D1024" t="s">
        <v>403</v>
      </c>
      <c r="E1024">
        <v>976</v>
      </c>
      <c r="F1024">
        <v>317</v>
      </c>
      <c r="G1024">
        <v>104.6</v>
      </c>
      <c r="H1024">
        <v>105</v>
      </c>
      <c r="I1024">
        <v>748</v>
      </c>
      <c r="J1024">
        <v>165.6</v>
      </c>
      <c r="K1024">
        <v>136.68</v>
      </c>
      <c r="L1024">
        <v>163</v>
      </c>
      <c r="M1024">
        <v>546</v>
      </c>
      <c r="N1024">
        <v>163</v>
      </c>
      <c r="O1024">
        <v>64</v>
      </c>
      <c r="P1024">
        <v>40</v>
      </c>
    </row>
    <row r="1025" spans="1:16" x14ac:dyDescent="0.2">
      <c r="A1025" t="s">
        <v>358</v>
      </c>
      <c r="B1025" t="s">
        <v>363</v>
      </c>
      <c r="C1025" t="s">
        <v>120</v>
      </c>
      <c r="D1025" t="s">
        <v>403</v>
      </c>
      <c r="E1025">
        <v>698</v>
      </c>
      <c r="F1025">
        <v>305</v>
      </c>
      <c r="G1025">
        <v>122.4</v>
      </c>
      <c r="H1025">
        <v>73</v>
      </c>
      <c r="I1025">
        <v>531</v>
      </c>
      <c r="J1025">
        <v>182.78</v>
      </c>
      <c r="K1025">
        <v>158.81</v>
      </c>
      <c r="L1025">
        <v>79</v>
      </c>
      <c r="M1025">
        <v>399</v>
      </c>
      <c r="N1025">
        <v>104</v>
      </c>
      <c r="O1025">
        <v>70</v>
      </c>
      <c r="P1025">
        <v>46</v>
      </c>
    </row>
    <row r="1026" spans="1:16" x14ac:dyDescent="0.2">
      <c r="A1026" t="s">
        <v>358</v>
      </c>
      <c r="B1026" t="s">
        <v>363</v>
      </c>
      <c r="C1026" t="s">
        <v>121</v>
      </c>
      <c r="D1026" t="s">
        <v>403</v>
      </c>
      <c r="E1026">
        <v>853</v>
      </c>
      <c r="F1026">
        <v>328</v>
      </c>
      <c r="G1026">
        <v>105</v>
      </c>
      <c r="H1026">
        <v>185</v>
      </c>
      <c r="I1026">
        <v>1149</v>
      </c>
      <c r="J1026">
        <v>166.46</v>
      </c>
      <c r="K1026">
        <v>154.9</v>
      </c>
      <c r="L1026">
        <v>237</v>
      </c>
      <c r="M1026">
        <v>377</v>
      </c>
      <c r="N1026">
        <v>114</v>
      </c>
      <c r="O1026">
        <v>107</v>
      </c>
      <c r="P1026">
        <v>18</v>
      </c>
    </row>
    <row r="1027" spans="1:16" x14ac:dyDescent="0.2">
      <c r="A1027" t="s">
        <v>358</v>
      </c>
      <c r="B1027" t="s">
        <v>363</v>
      </c>
      <c r="C1027" t="s">
        <v>130</v>
      </c>
      <c r="D1027" t="s">
        <v>403</v>
      </c>
      <c r="E1027">
        <v>1583</v>
      </c>
      <c r="F1027">
        <v>656</v>
      </c>
      <c r="G1027">
        <v>126</v>
      </c>
      <c r="H1027">
        <v>174</v>
      </c>
      <c r="I1027">
        <v>1481</v>
      </c>
      <c r="J1027">
        <v>159.06</v>
      </c>
      <c r="K1027">
        <v>147.27000000000001</v>
      </c>
      <c r="L1027">
        <v>270</v>
      </c>
      <c r="M1027">
        <v>871</v>
      </c>
      <c r="N1027">
        <v>265</v>
      </c>
      <c r="O1027">
        <v>125</v>
      </c>
      <c r="P1027">
        <v>52</v>
      </c>
    </row>
    <row r="1028" spans="1:16" x14ac:dyDescent="0.2">
      <c r="A1028" t="s">
        <v>358</v>
      </c>
      <c r="B1028" t="s">
        <v>363</v>
      </c>
      <c r="C1028" t="s">
        <v>132</v>
      </c>
      <c r="D1028" t="s">
        <v>403</v>
      </c>
      <c r="E1028">
        <v>2127</v>
      </c>
      <c r="F1028">
        <v>559</v>
      </c>
      <c r="G1028">
        <v>95.7</v>
      </c>
      <c r="H1028">
        <v>88</v>
      </c>
      <c r="I1028">
        <v>1000</v>
      </c>
      <c r="J1028">
        <v>148.66999999999999</v>
      </c>
      <c r="K1028">
        <v>134.72</v>
      </c>
      <c r="L1028">
        <v>437</v>
      </c>
      <c r="M1028">
        <v>1144</v>
      </c>
      <c r="N1028">
        <v>338</v>
      </c>
      <c r="O1028">
        <v>137</v>
      </c>
      <c r="P1028">
        <v>70</v>
      </c>
    </row>
    <row r="1029" spans="1:16" x14ac:dyDescent="0.2">
      <c r="A1029" t="s">
        <v>358</v>
      </c>
      <c r="B1029" t="s">
        <v>363</v>
      </c>
      <c r="C1029" t="s">
        <v>146</v>
      </c>
      <c r="D1029" t="s">
        <v>403</v>
      </c>
      <c r="E1029">
        <v>3554</v>
      </c>
      <c r="F1029">
        <v>723</v>
      </c>
      <c r="G1029">
        <v>85.86</v>
      </c>
      <c r="H1029">
        <v>639</v>
      </c>
      <c r="I1029">
        <v>4135</v>
      </c>
      <c r="J1029">
        <v>105.38</v>
      </c>
      <c r="K1029">
        <v>104.53</v>
      </c>
      <c r="L1029">
        <v>692</v>
      </c>
      <c r="M1029">
        <v>2008</v>
      </c>
      <c r="N1029">
        <v>524</v>
      </c>
      <c r="O1029">
        <v>287</v>
      </c>
      <c r="P1029">
        <v>43</v>
      </c>
    </row>
    <row r="1030" spans="1:16" x14ac:dyDescent="0.2">
      <c r="A1030" t="s">
        <v>358</v>
      </c>
      <c r="B1030" t="s">
        <v>363</v>
      </c>
      <c r="C1030" t="s">
        <v>149</v>
      </c>
      <c r="D1030" t="s">
        <v>403</v>
      </c>
      <c r="E1030">
        <v>2122</v>
      </c>
      <c r="F1030">
        <v>508</v>
      </c>
      <c r="G1030">
        <v>91.98</v>
      </c>
      <c r="H1030">
        <v>62</v>
      </c>
      <c r="I1030">
        <v>825</v>
      </c>
      <c r="J1030">
        <v>160.44999999999999</v>
      </c>
      <c r="K1030">
        <v>135.25</v>
      </c>
      <c r="L1030">
        <v>396</v>
      </c>
      <c r="M1030">
        <v>1287</v>
      </c>
      <c r="N1030">
        <v>182</v>
      </c>
      <c r="O1030">
        <v>177</v>
      </c>
      <c r="P1030">
        <v>80</v>
      </c>
    </row>
    <row r="1031" spans="1:16" x14ac:dyDescent="0.2">
      <c r="A1031" t="s">
        <v>358</v>
      </c>
      <c r="B1031" t="s">
        <v>363</v>
      </c>
      <c r="C1031" t="s">
        <v>151</v>
      </c>
      <c r="D1031" t="s">
        <v>403</v>
      </c>
      <c r="E1031">
        <v>1973</v>
      </c>
      <c r="F1031">
        <v>731</v>
      </c>
      <c r="G1031">
        <v>107.71</v>
      </c>
      <c r="H1031">
        <v>206</v>
      </c>
      <c r="I1031">
        <v>1914</v>
      </c>
      <c r="J1031">
        <v>144.72999999999999</v>
      </c>
      <c r="K1031">
        <v>118.39</v>
      </c>
      <c r="L1031">
        <v>306</v>
      </c>
      <c r="M1031">
        <v>966</v>
      </c>
      <c r="N1031">
        <v>251</v>
      </c>
      <c r="O1031">
        <v>261</v>
      </c>
      <c r="P1031">
        <v>189</v>
      </c>
    </row>
    <row r="1032" spans="1:16" x14ac:dyDescent="0.2">
      <c r="A1032" t="s">
        <v>358</v>
      </c>
      <c r="B1032" t="s">
        <v>363</v>
      </c>
      <c r="C1032" t="s">
        <v>153</v>
      </c>
      <c r="D1032" t="s">
        <v>403</v>
      </c>
      <c r="E1032">
        <v>969</v>
      </c>
      <c r="F1032">
        <v>402</v>
      </c>
      <c r="G1032">
        <v>121.83</v>
      </c>
      <c r="H1032">
        <v>190</v>
      </c>
      <c r="I1032">
        <v>1129</v>
      </c>
      <c r="J1032">
        <v>160.63999999999999</v>
      </c>
      <c r="K1032">
        <v>159.44999999999999</v>
      </c>
      <c r="L1032">
        <v>172</v>
      </c>
      <c r="M1032">
        <v>478</v>
      </c>
      <c r="N1032">
        <v>173</v>
      </c>
      <c r="O1032">
        <v>44</v>
      </c>
      <c r="P1032">
        <v>102</v>
      </c>
    </row>
    <row r="1033" spans="1:16" x14ac:dyDescent="0.2">
      <c r="A1033" t="s">
        <v>358</v>
      </c>
      <c r="B1033" t="s">
        <v>363</v>
      </c>
      <c r="C1033" t="s">
        <v>155</v>
      </c>
      <c r="D1033" t="s">
        <v>403</v>
      </c>
      <c r="E1033">
        <v>1018</v>
      </c>
      <c r="F1033">
        <v>260</v>
      </c>
      <c r="G1033">
        <v>99.15</v>
      </c>
      <c r="H1033">
        <v>17</v>
      </c>
      <c r="I1033">
        <v>508</v>
      </c>
      <c r="J1033">
        <v>115.35</v>
      </c>
      <c r="K1033">
        <v>128.53</v>
      </c>
      <c r="L1033">
        <v>232</v>
      </c>
      <c r="M1033">
        <v>476</v>
      </c>
      <c r="N1033">
        <v>138</v>
      </c>
      <c r="O1033">
        <v>99</v>
      </c>
      <c r="P1033">
        <v>73</v>
      </c>
    </row>
    <row r="1034" spans="1:16" x14ac:dyDescent="0.2">
      <c r="A1034" t="s">
        <v>358</v>
      </c>
      <c r="B1034" t="s">
        <v>363</v>
      </c>
      <c r="C1034" t="s">
        <v>377</v>
      </c>
      <c r="D1034" t="s">
        <v>403</v>
      </c>
      <c r="E1034">
        <v>3</v>
      </c>
      <c r="F1034">
        <v>1</v>
      </c>
      <c r="G1034">
        <v>125.67</v>
      </c>
      <c r="L1034">
        <v>2</v>
      </c>
      <c r="M1034">
        <v>1</v>
      </c>
    </row>
    <row r="1035" spans="1:16" x14ac:dyDescent="0.2">
      <c r="A1035" t="s">
        <v>358</v>
      </c>
      <c r="B1035" t="s">
        <v>363</v>
      </c>
      <c r="C1035" t="s">
        <v>161</v>
      </c>
      <c r="D1035" t="s">
        <v>403</v>
      </c>
      <c r="E1035">
        <v>240</v>
      </c>
      <c r="F1035">
        <v>118</v>
      </c>
      <c r="G1035">
        <v>121.2</v>
      </c>
      <c r="H1035">
        <v>55</v>
      </c>
      <c r="I1035">
        <v>425</v>
      </c>
      <c r="J1035">
        <v>143.04</v>
      </c>
      <c r="K1035">
        <v>146.62</v>
      </c>
      <c r="L1035">
        <v>29</v>
      </c>
      <c r="M1035">
        <v>113</v>
      </c>
      <c r="N1035">
        <v>81</v>
      </c>
      <c r="O1035">
        <v>10</v>
      </c>
      <c r="P1035">
        <v>7</v>
      </c>
    </row>
    <row r="1036" spans="1:16" x14ac:dyDescent="0.2">
      <c r="A1036" t="s">
        <v>358</v>
      </c>
      <c r="B1036" t="s">
        <v>363</v>
      </c>
      <c r="C1036" t="s">
        <v>378</v>
      </c>
      <c r="D1036" t="s">
        <v>403</v>
      </c>
      <c r="E1036">
        <v>299</v>
      </c>
      <c r="F1036">
        <v>149</v>
      </c>
      <c r="G1036">
        <v>122.16</v>
      </c>
      <c r="H1036">
        <v>44</v>
      </c>
      <c r="I1036">
        <v>288</v>
      </c>
      <c r="J1036">
        <v>181.86</v>
      </c>
      <c r="K1036">
        <v>175.15</v>
      </c>
      <c r="L1036">
        <v>40</v>
      </c>
      <c r="M1036">
        <v>170</v>
      </c>
      <c r="N1036">
        <v>69</v>
      </c>
      <c r="O1036">
        <v>20</v>
      </c>
    </row>
    <row r="1037" spans="1:16" x14ac:dyDescent="0.2">
      <c r="A1037" t="s">
        <v>358</v>
      </c>
      <c r="B1037" t="s">
        <v>363</v>
      </c>
      <c r="C1037" t="s">
        <v>165</v>
      </c>
      <c r="D1037" t="s">
        <v>403</v>
      </c>
      <c r="E1037">
        <v>591</v>
      </c>
      <c r="F1037">
        <v>247</v>
      </c>
      <c r="G1037">
        <v>110.71</v>
      </c>
      <c r="H1037">
        <v>108</v>
      </c>
      <c r="I1037">
        <v>679</v>
      </c>
      <c r="J1037">
        <v>189.39</v>
      </c>
      <c r="K1037">
        <v>166.97</v>
      </c>
      <c r="L1037">
        <v>106</v>
      </c>
      <c r="M1037">
        <v>376</v>
      </c>
      <c r="N1037">
        <v>84</v>
      </c>
      <c r="O1037">
        <v>17</v>
      </c>
      <c r="P1037">
        <v>8</v>
      </c>
    </row>
    <row r="1038" spans="1:16" x14ac:dyDescent="0.2">
      <c r="A1038" t="s">
        <v>358</v>
      </c>
      <c r="B1038" t="s">
        <v>364</v>
      </c>
      <c r="C1038" t="s">
        <v>410</v>
      </c>
      <c r="D1038" t="s">
        <v>403</v>
      </c>
      <c r="E1038">
        <v>87</v>
      </c>
      <c r="F1038">
        <v>13</v>
      </c>
      <c r="G1038">
        <v>88.09</v>
      </c>
      <c r="H1038">
        <v>1</v>
      </c>
      <c r="I1038">
        <v>5</v>
      </c>
      <c r="J1038">
        <v>137</v>
      </c>
      <c r="K1038">
        <v>86.8</v>
      </c>
      <c r="M1038">
        <v>83</v>
      </c>
      <c r="N1038">
        <v>2</v>
      </c>
      <c r="O1038">
        <v>1</v>
      </c>
      <c r="P1038">
        <v>1</v>
      </c>
    </row>
    <row r="1039" spans="1:16" x14ac:dyDescent="0.2">
      <c r="A1039" t="s">
        <v>358</v>
      </c>
      <c r="B1039" t="s">
        <v>365</v>
      </c>
      <c r="C1039" t="s">
        <v>403</v>
      </c>
      <c r="D1039" t="s">
        <v>403</v>
      </c>
      <c r="E1039">
        <v>2085</v>
      </c>
      <c r="F1039">
        <v>154</v>
      </c>
      <c r="G1039">
        <v>55.02</v>
      </c>
      <c r="H1039">
        <v>44</v>
      </c>
      <c r="I1039">
        <v>208</v>
      </c>
      <c r="J1039">
        <v>80.66</v>
      </c>
      <c r="K1039">
        <v>86.64</v>
      </c>
      <c r="L1039">
        <v>73</v>
      </c>
      <c r="M1039">
        <v>1198</v>
      </c>
      <c r="N1039">
        <v>647</v>
      </c>
      <c r="O1039">
        <v>135</v>
      </c>
      <c r="P1039">
        <v>32</v>
      </c>
    </row>
    <row r="1040" spans="1:16" x14ac:dyDescent="0.2">
      <c r="A1040" t="s">
        <v>358</v>
      </c>
      <c r="B1040" t="s">
        <v>365</v>
      </c>
      <c r="C1040" t="s">
        <v>143</v>
      </c>
      <c r="D1040" t="s">
        <v>403</v>
      </c>
      <c r="E1040">
        <v>963</v>
      </c>
      <c r="F1040">
        <v>161</v>
      </c>
      <c r="G1040">
        <v>82.33</v>
      </c>
      <c r="H1040">
        <v>226</v>
      </c>
      <c r="I1040">
        <v>1124</v>
      </c>
      <c r="J1040">
        <v>104.74</v>
      </c>
      <c r="K1040">
        <v>105.09</v>
      </c>
      <c r="L1040">
        <v>18</v>
      </c>
      <c r="M1040">
        <v>420</v>
      </c>
      <c r="N1040">
        <v>246</v>
      </c>
      <c r="O1040">
        <v>166</v>
      </c>
      <c r="P1040">
        <v>113</v>
      </c>
    </row>
    <row r="1041" spans="1:16" x14ac:dyDescent="0.2">
      <c r="A1041" t="s">
        <v>358</v>
      </c>
      <c r="B1041" t="s">
        <v>363</v>
      </c>
      <c r="C1041" t="s">
        <v>671</v>
      </c>
      <c r="D1041" t="s">
        <v>403</v>
      </c>
      <c r="E1041">
        <v>343691</v>
      </c>
      <c r="F1041">
        <v>79191</v>
      </c>
      <c r="G1041">
        <v>91.69</v>
      </c>
      <c r="H1041">
        <v>15014</v>
      </c>
      <c r="I1041">
        <v>99640</v>
      </c>
      <c r="J1041">
        <v>122.25</v>
      </c>
      <c r="K1041">
        <v>116.23</v>
      </c>
      <c r="L1041">
        <v>21217</v>
      </c>
      <c r="M1041">
        <v>257162</v>
      </c>
      <c r="N1041">
        <v>48929</v>
      </c>
      <c r="O1041">
        <v>10630</v>
      </c>
      <c r="P1041">
        <v>5745</v>
      </c>
    </row>
    <row r="1042" spans="1:16" x14ac:dyDescent="0.2">
      <c r="A1042" t="s">
        <v>358</v>
      </c>
      <c r="B1042" t="s">
        <v>363</v>
      </c>
      <c r="C1042" t="s">
        <v>403</v>
      </c>
      <c r="D1042" t="s">
        <v>403</v>
      </c>
      <c r="E1042">
        <v>2152</v>
      </c>
      <c r="F1042">
        <v>177</v>
      </c>
      <c r="G1042">
        <v>99.16</v>
      </c>
      <c r="H1042">
        <v>35</v>
      </c>
      <c r="I1042">
        <v>46</v>
      </c>
      <c r="J1042">
        <v>76.459999999999994</v>
      </c>
      <c r="K1042">
        <v>83.22</v>
      </c>
      <c r="L1042">
        <v>149</v>
      </c>
      <c r="M1042">
        <v>1269</v>
      </c>
      <c r="N1042">
        <v>429</v>
      </c>
      <c r="O1042">
        <v>247</v>
      </c>
      <c r="P1042">
        <v>58</v>
      </c>
    </row>
    <row r="1043" spans="1:16" x14ac:dyDescent="0.2">
      <c r="A1043" t="s">
        <v>358</v>
      </c>
      <c r="B1043" t="s">
        <v>363</v>
      </c>
      <c r="C1043" t="s">
        <v>123</v>
      </c>
      <c r="D1043" t="s">
        <v>403</v>
      </c>
      <c r="E1043">
        <v>3026</v>
      </c>
      <c r="F1043">
        <v>829</v>
      </c>
      <c r="G1043">
        <v>97.59</v>
      </c>
      <c r="H1043">
        <v>319</v>
      </c>
      <c r="I1043">
        <v>1778</v>
      </c>
      <c r="J1043">
        <v>112.37</v>
      </c>
      <c r="K1043">
        <v>105.19</v>
      </c>
      <c r="L1043">
        <v>481</v>
      </c>
      <c r="M1043">
        <v>1523</v>
      </c>
      <c r="N1043">
        <v>392</v>
      </c>
      <c r="O1043">
        <v>395</v>
      </c>
      <c r="P1043">
        <v>232</v>
      </c>
    </row>
    <row r="1044" spans="1:16" x14ac:dyDescent="0.2">
      <c r="A1044" t="s">
        <v>358</v>
      </c>
      <c r="B1044" t="s">
        <v>363</v>
      </c>
      <c r="C1044" t="s">
        <v>125</v>
      </c>
      <c r="D1044" t="s">
        <v>403</v>
      </c>
      <c r="E1044">
        <v>10149</v>
      </c>
      <c r="F1044">
        <v>1972</v>
      </c>
      <c r="G1044">
        <v>83.96</v>
      </c>
      <c r="H1044">
        <v>407</v>
      </c>
      <c r="I1044">
        <v>2592</v>
      </c>
      <c r="J1044">
        <v>122.82</v>
      </c>
      <c r="K1044">
        <v>117.64</v>
      </c>
      <c r="L1044">
        <v>1247</v>
      </c>
      <c r="M1044">
        <v>6136</v>
      </c>
      <c r="N1044">
        <v>1735</v>
      </c>
      <c r="O1044">
        <v>734</v>
      </c>
      <c r="P1044">
        <v>297</v>
      </c>
    </row>
    <row r="1045" spans="1:16" x14ac:dyDescent="0.2">
      <c r="A1045" t="s">
        <v>358</v>
      </c>
      <c r="B1045" t="s">
        <v>363</v>
      </c>
      <c r="C1045" t="s">
        <v>127</v>
      </c>
      <c r="D1045" t="s">
        <v>403</v>
      </c>
      <c r="E1045">
        <v>4612</v>
      </c>
      <c r="F1045">
        <v>1318</v>
      </c>
      <c r="G1045">
        <v>101.82</v>
      </c>
      <c r="H1045">
        <v>224</v>
      </c>
      <c r="I1045">
        <v>1844</v>
      </c>
      <c r="J1045">
        <v>221.92</v>
      </c>
      <c r="K1045">
        <v>132.84</v>
      </c>
      <c r="L1045">
        <v>818</v>
      </c>
      <c r="M1045">
        <v>2774</v>
      </c>
      <c r="N1045">
        <v>694</v>
      </c>
      <c r="O1045">
        <v>204</v>
      </c>
      <c r="P1045">
        <v>122</v>
      </c>
    </row>
    <row r="1046" spans="1:16" x14ac:dyDescent="0.2">
      <c r="A1046" t="s">
        <v>358</v>
      </c>
      <c r="B1046" t="s">
        <v>363</v>
      </c>
      <c r="C1046" t="s">
        <v>129</v>
      </c>
      <c r="D1046" t="s">
        <v>403</v>
      </c>
      <c r="E1046">
        <v>3010</v>
      </c>
      <c r="F1046">
        <v>1047</v>
      </c>
      <c r="G1046">
        <v>109.67</v>
      </c>
      <c r="H1046">
        <v>223</v>
      </c>
      <c r="I1046">
        <v>1528</v>
      </c>
      <c r="J1046">
        <v>122.68</v>
      </c>
      <c r="K1046">
        <v>113.39</v>
      </c>
      <c r="L1046">
        <v>497</v>
      </c>
      <c r="M1046">
        <v>1537</v>
      </c>
      <c r="N1046">
        <v>405</v>
      </c>
      <c r="O1046">
        <v>362</v>
      </c>
      <c r="P1046">
        <v>209</v>
      </c>
    </row>
    <row r="1047" spans="1:16" x14ac:dyDescent="0.2">
      <c r="A1047" t="s">
        <v>358</v>
      </c>
      <c r="B1047" t="s">
        <v>363</v>
      </c>
      <c r="C1047" t="s">
        <v>137</v>
      </c>
      <c r="D1047" t="s">
        <v>403</v>
      </c>
      <c r="E1047">
        <v>2720</v>
      </c>
      <c r="F1047">
        <v>1045</v>
      </c>
      <c r="G1047">
        <v>114.29</v>
      </c>
      <c r="H1047">
        <v>355</v>
      </c>
      <c r="I1047">
        <v>2634</v>
      </c>
      <c r="J1047">
        <v>108.32</v>
      </c>
      <c r="K1047">
        <v>107.03</v>
      </c>
      <c r="L1047">
        <v>453</v>
      </c>
      <c r="M1047">
        <v>1433</v>
      </c>
      <c r="N1047">
        <v>386</v>
      </c>
      <c r="O1047">
        <v>254</v>
      </c>
      <c r="P1047">
        <v>194</v>
      </c>
    </row>
    <row r="1048" spans="1:16" x14ac:dyDescent="0.2">
      <c r="A1048" t="s">
        <v>358</v>
      </c>
      <c r="B1048" t="s">
        <v>363</v>
      </c>
      <c r="C1048" t="s">
        <v>138</v>
      </c>
      <c r="D1048" t="s">
        <v>403</v>
      </c>
      <c r="E1048">
        <v>1177</v>
      </c>
      <c r="F1048">
        <v>508</v>
      </c>
      <c r="G1048">
        <v>116.48</v>
      </c>
      <c r="H1048">
        <v>116</v>
      </c>
      <c r="I1048">
        <v>745</v>
      </c>
      <c r="J1048">
        <v>159.53</v>
      </c>
      <c r="K1048">
        <v>148.5</v>
      </c>
      <c r="L1048">
        <v>209</v>
      </c>
      <c r="M1048">
        <v>731</v>
      </c>
      <c r="N1048">
        <v>192</v>
      </c>
      <c r="O1048">
        <v>28</v>
      </c>
      <c r="P1048">
        <v>17</v>
      </c>
    </row>
    <row r="1049" spans="1:16" x14ac:dyDescent="0.2">
      <c r="A1049" t="s">
        <v>358</v>
      </c>
      <c r="B1049" t="s">
        <v>363</v>
      </c>
      <c r="C1049" t="s">
        <v>140</v>
      </c>
      <c r="D1049" t="s">
        <v>403</v>
      </c>
      <c r="E1049">
        <v>1845</v>
      </c>
      <c r="F1049">
        <v>502</v>
      </c>
      <c r="G1049">
        <v>94</v>
      </c>
      <c r="H1049">
        <v>341</v>
      </c>
      <c r="I1049">
        <v>2232</v>
      </c>
      <c r="J1049">
        <v>152.80000000000001</v>
      </c>
      <c r="K1049">
        <v>135.93</v>
      </c>
      <c r="L1049">
        <v>380</v>
      </c>
      <c r="M1049">
        <v>905</v>
      </c>
      <c r="N1049">
        <v>528</v>
      </c>
      <c r="O1049">
        <v>25</v>
      </c>
      <c r="P1049">
        <v>7</v>
      </c>
    </row>
    <row r="1050" spans="1:16" x14ac:dyDescent="0.2">
      <c r="A1050" t="s">
        <v>358</v>
      </c>
      <c r="B1050" t="s">
        <v>363</v>
      </c>
      <c r="C1050" t="s">
        <v>142</v>
      </c>
      <c r="D1050" t="s">
        <v>403</v>
      </c>
      <c r="E1050">
        <v>803</v>
      </c>
      <c r="F1050">
        <v>336</v>
      </c>
      <c r="G1050">
        <v>124.49</v>
      </c>
      <c r="H1050">
        <v>156</v>
      </c>
      <c r="I1050">
        <v>953</v>
      </c>
      <c r="J1050">
        <v>169.26</v>
      </c>
      <c r="K1050">
        <v>157.27000000000001</v>
      </c>
      <c r="L1050">
        <v>145</v>
      </c>
      <c r="M1050">
        <v>429</v>
      </c>
      <c r="N1050">
        <v>111</v>
      </c>
      <c r="O1050">
        <v>106</v>
      </c>
      <c r="P1050">
        <v>12</v>
      </c>
    </row>
    <row r="1051" spans="1:16" x14ac:dyDescent="0.2">
      <c r="A1051" t="s">
        <v>358</v>
      </c>
      <c r="B1051" t="s">
        <v>363</v>
      </c>
      <c r="C1051" t="s">
        <v>143</v>
      </c>
      <c r="D1051" t="s">
        <v>403</v>
      </c>
      <c r="E1051">
        <v>2256</v>
      </c>
      <c r="F1051">
        <v>369</v>
      </c>
      <c r="G1051">
        <v>77.900000000000006</v>
      </c>
      <c r="H1051">
        <v>95</v>
      </c>
      <c r="I1051">
        <v>674</v>
      </c>
      <c r="J1051">
        <v>129.66999999999999</v>
      </c>
      <c r="K1051">
        <v>126.37</v>
      </c>
      <c r="L1051">
        <v>361</v>
      </c>
      <c r="M1051">
        <v>1444</v>
      </c>
      <c r="N1051">
        <v>310</v>
      </c>
      <c r="O1051">
        <v>95</v>
      </c>
      <c r="P1051">
        <v>46</v>
      </c>
    </row>
    <row r="1052" spans="1:16" x14ac:dyDescent="0.2">
      <c r="A1052" t="s">
        <v>358</v>
      </c>
      <c r="B1052" t="s">
        <v>363</v>
      </c>
      <c r="C1052" t="s">
        <v>150</v>
      </c>
      <c r="D1052" t="s">
        <v>403</v>
      </c>
      <c r="E1052">
        <v>6380</v>
      </c>
      <c r="F1052">
        <v>1021</v>
      </c>
      <c r="G1052">
        <v>75.489999999999995</v>
      </c>
      <c r="H1052">
        <v>611</v>
      </c>
      <c r="I1052">
        <v>3399</v>
      </c>
      <c r="J1052">
        <v>112.16</v>
      </c>
      <c r="K1052">
        <v>112.47</v>
      </c>
      <c r="L1052">
        <v>742</v>
      </c>
      <c r="M1052">
        <v>3695</v>
      </c>
      <c r="N1052">
        <v>1149</v>
      </c>
      <c r="O1052">
        <v>534</v>
      </c>
      <c r="P1052">
        <v>260</v>
      </c>
    </row>
    <row r="1053" spans="1:16" x14ac:dyDescent="0.2">
      <c r="A1053" t="s">
        <v>358</v>
      </c>
      <c r="B1053" t="s">
        <v>363</v>
      </c>
      <c r="C1053" t="s">
        <v>152</v>
      </c>
      <c r="D1053" t="s">
        <v>403</v>
      </c>
      <c r="E1053">
        <v>2380</v>
      </c>
      <c r="F1053">
        <v>500</v>
      </c>
      <c r="G1053">
        <v>76.930000000000007</v>
      </c>
      <c r="H1053">
        <v>716</v>
      </c>
      <c r="I1053">
        <v>4587</v>
      </c>
      <c r="J1053">
        <v>97.64</v>
      </c>
      <c r="K1053">
        <v>96.3</v>
      </c>
      <c r="L1053">
        <v>637</v>
      </c>
      <c r="M1053">
        <v>839</v>
      </c>
      <c r="N1053">
        <v>567</v>
      </c>
      <c r="O1053">
        <v>198</v>
      </c>
      <c r="P1053">
        <v>139</v>
      </c>
    </row>
    <row r="1054" spans="1:16" x14ac:dyDescent="0.2">
      <c r="A1054" t="s">
        <v>358</v>
      </c>
      <c r="B1054" t="s">
        <v>363</v>
      </c>
      <c r="C1054" t="s">
        <v>154</v>
      </c>
      <c r="D1054" t="s">
        <v>403</v>
      </c>
      <c r="E1054">
        <v>1092</v>
      </c>
      <c r="F1054">
        <v>422</v>
      </c>
      <c r="G1054">
        <v>92.05</v>
      </c>
      <c r="H1054">
        <v>223</v>
      </c>
      <c r="I1054">
        <v>1356</v>
      </c>
      <c r="J1054">
        <v>136.77000000000001</v>
      </c>
      <c r="K1054">
        <v>141.82</v>
      </c>
      <c r="L1054">
        <v>390</v>
      </c>
      <c r="M1054">
        <v>537</v>
      </c>
      <c r="N1054">
        <v>65</v>
      </c>
      <c r="O1054">
        <v>69</v>
      </c>
      <c r="P1054">
        <v>31</v>
      </c>
    </row>
    <row r="1055" spans="1:16" x14ac:dyDescent="0.2">
      <c r="A1055" t="s">
        <v>358</v>
      </c>
      <c r="B1055" t="s">
        <v>363</v>
      </c>
      <c r="C1055" t="s">
        <v>157</v>
      </c>
      <c r="D1055" t="s">
        <v>403</v>
      </c>
      <c r="E1055">
        <v>495</v>
      </c>
      <c r="F1055">
        <v>270</v>
      </c>
      <c r="G1055">
        <v>133.52000000000001</v>
      </c>
      <c r="H1055">
        <v>16</v>
      </c>
      <c r="I1055">
        <v>235</v>
      </c>
      <c r="J1055">
        <v>138.38</v>
      </c>
      <c r="K1055">
        <v>153.97</v>
      </c>
      <c r="L1055">
        <v>99</v>
      </c>
      <c r="M1055">
        <v>294</v>
      </c>
      <c r="N1055">
        <v>78</v>
      </c>
      <c r="O1055">
        <v>19</v>
      </c>
      <c r="P1055">
        <v>5</v>
      </c>
    </row>
    <row r="1056" spans="1:16" x14ac:dyDescent="0.2">
      <c r="A1056" t="s">
        <v>358</v>
      </c>
      <c r="B1056" t="s">
        <v>363</v>
      </c>
      <c r="C1056" t="s">
        <v>166</v>
      </c>
      <c r="D1056" t="s">
        <v>403</v>
      </c>
      <c r="E1056">
        <v>210</v>
      </c>
      <c r="F1056">
        <v>126</v>
      </c>
      <c r="G1056">
        <v>159.44</v>
      </c>
      <c r="H1056">
        <v>39</v>
      </c>
      <c r="I1056">
        <v>200</v>
      </c>
      <c r="J1056">
        <v>186.79</v>
      </c>
      <c r="K1056">
        <v>185.08</v>
      </c>
      <c r="L1056">
        <v>16</v>
      </c>
      <c r="M1056">
        <v>122</v>
      </c>
      <c r="N1056">
        <v>49</v>
      </c>
      <c r="O1056">
        <v>20</v>
      </c>
      <c r="P1056">
        <v>3</v>
      </c>
    </row>
    <row r="1057" spans="1:16" x14ac:dyDescent="0.2">
      <c r="A1057" t="s">
        <v>358</v>
      </c>
      <c r="B1057" t="s">
        <v>364</v>
      </c>
      <c r="C1057" t="s">
        <v>403</v>
      </c>
      <c r="D1057" t="s">
        <v>403</v>
      </c>
      <c r="E1057">
        <v>593</v>
      </c>
      <c r="F1057">
        <v>338</v>
      </c>
      <c r="G1057">
        <v>209.51</v>
      </c>
      <c r="H1057">
        <v>37</v>
      </c>
      <c r="I1057">
        <v>323</v>
      </c>
      <c r="J1057">
        <v>24.08</v>
      </c>
      <c r="K1057">
        <v>27.61</v>
      </c>
      <c r="L1057">
        <v>121</v>
      </c>
      <c r="M1057">
        <v>432</v>
      </c>
      <c r="N1057">
        <v>12</v>
      </c>
      <c r="O1057">
        <v>18</v>
      </c>
      <c r="P1057">
        <v>10</v>
      </c>
    </row>
    <row r="1058" spans="1:16" x14ac:dyDescent="0.2">
      <c r="A1058" t="s">
        <v>358</v>
      </c>
      <c r="B1058" t="s">
        <v>364</v>
      </c>
      <c r="C1058" t="s">
        <v>140</v>
      </c>
      <c r="D1058" t="s">
        <v>403</v>
      </c>
      <c r="E1058">
        <v>8084</v>
      </c>
      <c r="F1058">
        <v>737</v>
      </c>
      <c r="G1058">
        <v>61.78</v>
      </c>
      <c r="H1058">
        <v>889</v>
      </c>
      <c r="I1058">
        <v>5071</v>
      </c>
      <c r="J1058">
        <v>66.010000000000005</v>
      </c>
      <c r="K1058">
        <v>70.03</v>
      </c>
      <c r="L1058">
        <v>1846</v>
      </c>
      <c r="M1058">
        <v>3960</v>
      </c>
      <c r="N1058">
        <v>207</v>
      </c>
      <c r="O1058">
        <v>1656</v>
      </c>
      <c r="P1058">
        <v>415</v>
      </c>
    </row>
    <row r="1059" spans="1:16" x14ac:dyDescent="0.2">
      <c r="A1059" t="s">
        <v>358</v>
      </c>
      <c r="B1059" t="s">
        <v>366</v>
      </c>
      <c r="C1059" t="s">
        <v>403</v>
      </c>
      <c r="D1059" t="s">
        <v>403</v>
      </c>
      <c r="E1059">
        <v>380</v>
      </c>
      <c r="F1059">
        <v>94</v>
      </c>
      <c r="G1059">
        <v>96.89</v>
      </c>
      <c r="H1059">
        <v>49</v>
      </c>
      <c r="I1059">
        <v>313</v>
      </c>
      <c r="J1059">
        <v>115.43</v>
      </c>
      <c r="K1059">
        <v>112.38</v>
      </c>
      <c r="L1059">
        <v>10</v>
      </c>
      <c r="M1059">
        <v>198</v>
      </c>
      <c r="N1059">
        <v>92</v>
      </c>
      <c r="O1059">
        <v>40</v>
      </c>
      <c r="P1059">
        <v>40</v>
      </c>
    </row>
    <row r="1060" spans="1:16" x14ac:dyDescent="0.2">
      <c r="A1060" t="s">
        <v>358</v>
      </c>
      <c r="B1060" t="s">
        <v>366</v>
      </c>
      <c r="C1060" t="s">
        <v>158</v>
      </c>
      <c r="D1060" t="s">
        <v>403</v>
      </c>
      <c r="E1060">
        <v>755</v>
      </c>
      <c r="F1060">
        <v>95</v>
      </c>
      <c r="G1060">
        <v>70.08</v>
      </c>
      <c r="H1060">
        <v>157</v>
      </c>
      <c r="I1060">
        <v>1372</v>
      </c>
      <c r="J1060">
        <v>107.03</v>
      </c>
      <c r="K1060">
        <v>92.79</v>
      </c>
      <c r="L1060">
        <v>16</v>
      </c>
      <c r="M1060">
        <v>416</v>
      </c>
      <c r="N1060">
        <v>241</v>
      </c>
      <c r="O1060">
        <v>22</v>
      </c>
      <c r="P1060">
        <v>60</v>
      </c>
    </row>
    <row r="1061" spans="1:16" x14ac:dyDescent="0.2">
      <c r="A1061" t="s">
        <v>358</v>
      </c>
      <c r="B1061" t="s">
        <v>363</v>
      </c>
      <c r="C1061" t="s">
        <v>115</v>
      </c>
      <c r="D1061" t="s">
        <v>403</v>
      </c>
      <c r="E1061">
        <v>984</v>
      </c>
      <c r="F1061">
        <v>404</v>
      </c>
      <c r="G1061">
        <v>120.31</v>
      </c>
      <c r="H1061">
        <v>115</v>
      </c>
      <c r="I1061">
        <v>905</v>
      </c>
      <c r="J1061">
        <v>148.84</v>
      </c>
      <c r="K1061">
        <v>132.37</v>
      </c>
      <c r="L1061">
        <v>157</v>
      </c>
      <c r="M1061">
        <v>514</v>
      </c>
      <c r="N1061">
        <v>145</v>
      </c>
      <c r="O1061">
        <v>153</v>
      </c>
      <c r="P1061">
        <v>15</v>
      </c>
    </row>
    <row r="1062" spans="1:16" x14ac:dyDescent="0.2">
      <c r="A1062" t="s">
        <v>358</v>
      </c>
      <c r="B1062" t="s">
        <v>363</v>
      </c>
      <c r="C1062" t="s">
        <v>117</v>
      </c>
      <c r="D1062" t="s">
        <v>403</v>
      </c>
      <c r="E1062">
        <v>1621</v>
      </c>
      <c r="F1062">
        <v>621</v>
      </c>
      <c r="G1062">
        <v>117.81</v>
      </c>
      <c r="H1062">
        <v>248</v>
      </c>
      <c r="I1062">
        <v>1903</v>
      </c>
      <c r="J1062">
        <v>116.86</v>
      </c>
      <c r="K1062">
        <v>114.13</v>
      </c>
      <c r="L1062">
        <v>246</v>
      </c>
      <c r="M1062">
        <v>598</v>
      </c>
      <c r="N1062">
        <v>239</v>
      </c>
      <c r="O1062">
        <v>202</v>
      </c>
      <c r="P1062">
        <v>333</v>
      </c>
    </row>
    <row r="1063" spans="1:16" x14ac:dyDescent="0.2">
      <c r="A1063" t="s">
        <v>358</v>
      </c>
      <c r="B1063" t="s">
        <v>363</v>
      </c>
      <c r="C1063" t="s">
        <v>122</v>
      </c>
      <c r="D1063" t="s">
        <v>403</v>
      </c>
      <c r="E1063">
        <v>555</v>
      </c>
      <c r="F1063">
        <v>224</v>
      </c>
      <c r="G1063">
        <v>118.28</v>
      </c>
      <c r="H1063">
        <v>62</v>
      </c>
      <c r="I1063">
        <v>496</v>
      </c>
      <c r="J1063">
        <v>212.45</v>
      </c>
      <c r="K1063">
        <v>164</v>
      </c>
      <c r="L1063">
        <v>114</v>
      </c>
      <c r="M1063">
        <v>247</v>
      </c>
      <c r="N1063">
        <v>115</v>
      </c>
      <c r="O1063">
        <v>60</v>
      </c>
      <c r="P1063">
        <v>19</v>
      </c>
    </row>
    <row r="1064" spans="1:16" x14ac:dyDescent="0.2">
      <c r="A1064" t="s">
        <v>358</v>
      </c>
      <c r="B1064" t="s">
        <v>363</v>
      </c>
      <c r="C1064" t="s">
        <v>124</v>
      </c>
      <c r="D1064" t="s">
        <v>403</v>
      </c>
      <c r="E1064">
        <v>3376</v>
      </c>
      <c r="F1064">
        <v>609</v>
      </c>
      <c r="G1064">
        <v>86.75</v>
      </c>
      <c r="H1064">
        <v>382</v>
      </c>
      <c r="I1064">
        <v>2559</v>
      </c>
      <c r="J1064">
        <v>111.27</v>
      </c>
      <c r="K1064">
        <v>109.78</v>
      </c>
      <c r="L1064">
        <v>379</v>
      </c>
      <c r="M1064">
        <v>1733</v>
      </c>
      <c r="N1064">
        <v>544</v>
      </c>
      <c r="O1064">
        <v>413</v>
      </c>
      <c r="P1064">
        <v>307</v>
      </c>
    </row>
    <row r="1065" spans="1:16" x14ac:dyDescent="0.2">
      <c r="A1065" t="s">
        <v>358</v>
      </c>
      <c r="B1065" t="s">
        <v>363</v>
      </c>
      <c r="C1065" t="s">
        <v>126</v>
      </c>
      <c r="D1065" t="s">
        <v>403</v>
      </c>
      <c r="E1065">
        <v>5168</v>
      </c>
      <c r="F1065">
        <v>1098</v>
      </c>
      <c r="G1065">
        <v>87.5</v>
      </c>
      <c r="H1065">
        <v>491</v>
      </c>
      <c r="I1065">
        <v>3079</v>
      </c>
      <c r="J1065">
        <v>116.91</v>
      </c>
      <c r="K1065">
        <v>112.54</v>
      </c>
      <c r="L1065">
        <v>755</v>
      </c>
      <c r="M1065">
        <v>2907</v>
      </c>
      <c r="N1065">
        <v>812</v>
      </c>
      <c r="O1065">
        <v>497</v>
      </c>
      <c r="P1065">
        <v>197</v>
      </c>
    </row>
    <row r="1066" spans="1:16" x14ac:dyDescent="0.2">
      <c r="A1066" t="s">
        <v>358</v>
      </c>
      <c r="B1066" t="s">
        <v>363</v>
      </c>
      <c r="C1066" t="s">
        <v>85</v>
      </c>
      <c r="D1066" t="s">
        <v>403</v>
      </c>
      <c r="E1066">
        <v>4192</v>
      </c>
      <c r="F1066">
        <v>548</v>
      </c>
      <c r="G1066">
        <v>71.819999999999993</v>
      </c>
      <c r="H1066">
        <v>494</v>
      </c>
      <c r="I1066">
        <v>2836</v>
      </c>
      <c r="J1066">
        <v>105.27</v>
      </c>
      <c r="K1066">
        <v>108.45</v>
      </c>
      <c r="L1066">
        <v>756</v>
      </c>
      <c r="M1066">
        <v>2150</v>
      </c>
      <c r="N1066">
        <v>763</v>
      </c>
      <c r="O1066">
        <v>302</v>
      </c>
      <c r="P1066">
        <v>221</v>
      </c>
    </row>
    <row r="1067" spans="1:16" x14ac:dyDescent="0.2">
      <c r="A1067" t="s">
        <v>358</v>
      </c>
      <c r="B1067" t="s">
        <v>363</v>
      </c>
      <c r="C1067" t="s">
        <v>128</v>
      </c>
      <c r="D1067" t="s">
        <v>403</v>
      </c>
      <c r="E1067">
        <v>1385</v>
      </c>
      <c r="F1067">
        <v>423</v>
      </c>
      <c r="G1067">
        <v>104.93</v>
      </c>
      <c r="H1067">
        <v>286</v>
      </c>
      <c r="I1067">
        <v>1598</v>
      </c>
      <c r="J1067">
        <v>122.87</v>
      </c>
      <c r="K1067">
        <v>109.16</v>
      </c>
      <c r="L1067">
        <v>227</v>
      </c>
      <c r="M1067">
        <v>658</v>
      </c>
      <c r="N1067">
        <v>274</v>
      </c>
      <c r="O1067">
        <v>151</v>
      </c>
      <c r="P1067">
        <v>75</v>
      </c>
    </row>
    <row r="1068" spans="1:16" x14ac:dyDescent="0.2">
      <c r="A1068" t="s">
        <v>358</v>
      </c>
      <c r="B1068" t="s">
        <v>363</v>
      </c>
      <c r="C1068" t="s">
        <v>131</v>
      </c>
      <c r="D1068" t="s">
        <v>403</v>
      </c>
      <c r="E1068">
        <v>3762</v>
      </c>
      <c r="F1068">
        <v>982</v>
      </c>
      <c r="G1068">
        <v>98.22</v>
      </c>
      <c r="H1068">
        <v>393</v>
      </c>
      <c r="I1068">
        <v>2796</v>
      </c>
      <c r="J1068">
        <v>119.07</v>
      </c>
      <c r="K1068">
        <v>112.43</v>
      </c>
      <c r="L1068">
        <v>580</v>
      </c>
      <c r="M1068">
        <v>2045</v>
      </c>
      <c r="N1068">
        <v>527</v>
      </c>
      <c r="O1068">
        <v>354</v>
      </c>
      <c r="P1068">
        <v>256</v>
      </c>
    </row>
    <row r="1069" spans="1:16" x14ac:dyDescent="0.2">
      <c r="A1069" t="s">
        <v>358</v>
      </c>
      <c r="B1069" t="s">
        <v>363</v>
      </c>
      <c r="C1069" t="s">
        <v>133</v>
      </c>
      <c r="D1069" t="s">
        <v>403</v>
      </c>
      <c r="E1069">
        <v>2141</v>
      </c>
      <c r="F1069">
        <v>721</v>
      </c>
      <c r="G1069">
        <v>113.92</v>
      </c>
      <c r="H1069">
        <v>323</v>
      </c>
      <c r="I1069">
        <v>2016</v>
      </c>
      <c r="J1069">
        <v>145.26</v>
      </c>
      <c r="K1069">
        <v>147.80000000000001</v>
      </c>
      <c r="L1069">
        <v>357</v>
      </c>
      <c r="M1069">
        <v>1382</v>
      </c>
      <c r="N1069">
        <v>261</v>
      </c>
      <c r="O1069">
        <v>101</v>
      </c>
      <c r="P1069">
        <v>40</v>
      </c>
    </row>
    <row r="1070" spans="1:16" x14ac:dyDescent="0.2">
      <c r="A1070" t="s">
        <v>358</v>
      </c>
      <c r="B1070" t="s">
        <v>363</v>
      </c>
      <c r="C1070" t="s">
        <v>134</v>
      </c>
      <c r="D1070" t="s">
        <v>403</v>
      </c>
      <c r="E1070">
        <v>1492</v>
      </c>
      <c r="F1070">
        <v>577</v>
      </c>
      <c r="G1070">
        <v>119.25</v>
      </c>
      <c r="H1070">
        <v>181</v>
      </c>
      <c r="I1070">
        <v>1402</v>
      </c>
      <c r="J1070">
        <v>146.38</v>
      </c>
      <c r="K1070">
        <v>135.71</v>
      </c>
      <c r="L1070">
        <v>284</v>
      </c>
      <c r="M1070">
        <v>847</v>
      </c>
      <c r="N1070">
        <v>232</v>
      </c>
      <c r="O1070">
        <v>127</v>
      </c>
      <c r="P1070">
        <v>2</v>
      </c>
    </row>
    <row r="1071" spans="1:16" x14ac:dyDescent="0.2">
      <c r="A1071" t="s">
        <v>358</v>
      </c>
      <c r="B1071" t="s">
        <v>363</v>
      </c>
      <c r="C1071" t="s">
        <v>135</v>
      </c>
      <c r="D1071" t="s">
        <v>403</v>
      </c>
      <c r="E1071">
        <v>2480</v>
      </c>
      <c r="F1071">
        <v>813</v>
      </c>
      <c r="G1071">
        <v>106.72</v>
      </c>
      <c r="H1071">
        <v>500</v>
      </c>
      <c r="I1071">
        <v>3111</v>
      </c>
      <c r="J1071">
        <v>127.25</v>
      </c>
      <c r="K1071">
        <v>114.42</v>
      </c>
      <c r="L1071">
        <v>468</v>
      </c>
      <c r="M1071">
        <v>1540</v>
      </c>
      <c r="N1071">
        <v>311</v>
      </c>
      <c r="O1071">
        <v>77</v>
      </c>
      <c r="P1071">
        <v>84</v>
      </c>
    </row>
    <row r="1072" spans="1:16" x14ac:dyDescent="0.2">
      <c r="A1072" t="s">
        <v>358</v>
      </c>
      <c r="B1072" t="s">
        <v>363</v>
      </c>
      <c r="C1072" t="s">
        <v>136</v>
      </c>
      <c r="D1072" t="s">
        <v>403</v>
      </c>
      <c r="E1072">
        <v>1600</v>
      </c>
      <c r="F1072">
        <v>352</v>
      </c>
      <c r="G1072">
        <v>89.04</v>
      </c>
      <c r="H1072">
        <v>159</v>
      </c>
      <c r="I1072">
        <v>971</v>
      </c>
      <c r="J1072">
        <v>122.4</v>
      </c>
      <c r="K1072">
        <v>126.91</v>
      </c>
      <c r="L1072">
        <v>330</v>
      </c>
      <c r="M1072">
        <v>819</v>
      </c>
      <c r="N1072">
        <v>230</v>
      </c>
      <c r="O1072">
        <v>167</v>
      </c>
      <c r="P1072">
        <v>54</v>
      </c>
    </row>
    <row r="1073" spans="1:16" x14ac:dyDescent="0.2">
      <c r="A1073" t="s">
        <v>358</v>
      </c>
      <c r="B1073" t="s">
        <v>363</v>
      </c>
      <c r="C1073" t="s">
        <v>139</v>
      </c>
      <c r="D1073" t="s">
        <v>403</v>
      </c>
      <c r="E1073">
        <v>2101</v>
      </c>
      <c r="F1073">
        <v>410</v>
      </c>
      <c r="G1073">
        <v>86.43</v>
      </c>
      <c r="H1073">
        <v>328</v>
      </c>
      <c r="I1073">
        <v>1707</v>
      </c>
      <c r="J1073">
        <v>105.16</v>
      </c>
      <c r="K1073">
        <v>107.1</v>
      </c>
      <c r="L1073">
        <v>312</v>
      </c>
      <c r="M1073">
        <v>965</v>
      </c>
      <c r="N1073">
        <v>396</v>
      </c>
      <c r="O1073">
        <v>282</v>
      </c>
      <c r="P1073">
        <v>146</v>
      </c>
    </row>
    <row r="1074" spans="1:16" x14ac:dyDescent="0.2">
      <c r="A1074" t="s">
        <v>358</v>
      </c>
      <c r="B1074" t="s">
        <v>363</v>
      </c>
      <c r="C1074" t="s">
        <v>144</v>
      </c>
      <c r="D1074" t="s">
        <v>403</v>
      </c>
      <c r="E1074">
        <v>2828</v>
      </c>
      <c r="F1074">
        <v>650</v>
      </c>
      <c r="G1074">
        <v>92.53</v>
      </c>
      <c r="H1074">
        <v>403</v>
      </c>
      <c r="I1074">
        <v>2192</v>
      </c>
      <c r="J1074">
        <v>122.51</v>
      </c>
      <c r="K1074">
        <v>110.1</v>
      </c>
      <c r="L1074">
        <v>490</v>
      </c>
      <c r="M1074">
        <v>1573</v>
      </c>
      <c r="N1074">
        <v>476</v>
      </c>
      <c r="O1074">
        <v>250</v>
      </c>
      <c r="P1074">
        <v>39</v>
      </c>
    </row>
    <row r="1075" spans="1:16" x14ac:dyDescent="0.2">
      <c r="A1075" t="s">
        <v>358</v>
      </c>
      <c r="B1075" t="s">
        <v>363</v>
      </c>
      <c r="C1075" t="s">
        <v>145</v>
      </c>
      <c r="D1075" t="s">
        <v>403</v>
      </c>
      <c r="E1075">
        <v>2142</v>
      </c>
      <c r="F1075">
        <v>506</v>
      </c>
      <c r="G1075">
        <v>93.25</v>
      </c>
      <c r="H1075">
        <v>509</v>
      </c>
      <c r="I1075">
        <v>3112</v>
      </c>
      <c r="J1075">
        <v>126.06</v>
      </c>
      <c r="K1075">
        <v>112.68</v>
      </c>
      <c r="L1075">
        <v>301</v>
      </c>
      <c r="M1075">
        <v>1043</v>
      </c>
      <c r="N1075">
        <v>368</v>
      </c>
      <c r="O1075">
        <v>244</v>
      </c>
      <c r="P1075">
        <v>186</v>
      </c>
    </row>
    <row r="1076" spans="1:16" x14ac:dyDescent="0.2">
      <c r="A1076" t="s">
        <v>358</v>
      </c>
      <c r="B1076" t="s">
        <v>363</v>
      </c>
      <c r="C1076" t="s">
        <v>147</v>
      </c>
      <c r="D1076" t="s">
        <v>403</v>
      </c>
      <c r="E1076">
        <v>3204</v>
      </c>
      <c r="F1076">
        <v>553</v>
      </c>
      <c r="G1076">
        <v>75.25</v>
      </c>
      <c r="H1076">
        <v>967</v>
      </c>
      <c r="I1076">
        <v>5804</v>
      </c>
      <c r="J1076">
        <v>71.67</v>
      </c>
      <c r="K1076">
        <v>68.66</v>
      </c>
      <c r="L1076">
        <v>445</v>
      </c>
      <c r="M1076">
        <v>1095</v>
      </c>
      <c r="N1076">
        <v>854</v>
      </c>
      <c r="O1076">
        <v>485</v>
      </c>
      <c r="P1076">
        <v>325</v>
      </c>
    </row>
    <row r="1077" spans="1:16" x14ac:dyDescent="0.2">
      <c r="A1077" t="s">
        <v>358</v>
      </c>
      <c r="B1077" t="s">
        <v>363</v>
      </c>
      <c r="C1077" t="s">
        <v>148</v>
      </c>
      <c r="D1077" t="s">
        <v>403</v>
      </c>
      <c r="E1077">
        <v>951</v>
      </c>
      <c r="F1077">
        <v>533</v>
      </c>
      <c r="G1077">
        <v>138.74</v>
      </c>
      <c r="H1077">
        <v>91</v>
      </c>
      <c r="I1077">
        <v>692</v>
      </c>
      <c r="J1077">
        <v>181.32</v>
      </c>
      <c r="K1077">
        <v>153.33000000000001</v>
      </c>
      <c r="L1077">
        <v>165</v>
      </c>
      <c r="M1077">
        <v>481</v>
      </c>
      <c r="N1077">
        <v>169</v>
      </c>
      <c r="O1077">
        <v>132</v>
      </c>
      <c r="P1077">
        <v>4</v>
      </c>
    </row>
    <row r="1078" spans="1:16" x14ac:dyDescent="0.2">
      <c r="A1078" t="s">
        <v>358</v>
      </c>
      <c r="B1078" t="s">
        <v>363</v>
      </c>
      <c r="C1078" t="s">
        <v>156</v>
      </c>
      <c r="D1078" t="s">
        <v>403</v>
      </c>
      <c r="E1078">
        <v>4978</v>
      </c>
      <c r="F1078">
        <v>1169</v>
      </c>
      <c r="G1078">
        <v>96.11</v>
      </c>
      <c r="H1078">
        <v>357</v>
      </c>
      <c r="I1078">
        <v>3035</v>
      </c>
      <c r="J1078">
        <v>111.54</v>
      </c>
      <c r="K1078">
        <v>115.17</v>
      </c>
      <c r="L1078">
        <v>823</v>
      </c>
      <c r="M1078">
        <v>2965</v>
      </c>
      <c r="N1078">
        <v>696</v>
      </c>
      <c r="O1078">
        <v>382</v>
      </c>
      <c r="P1078">
        <v>112</v>
      </c>
    </row>
    <row r="1079" spans="1:16" x14ac:dyDescent="0.2">
      <c r="A1079" t="s">
        <v>358</v>
      </c>
      <c r="B1079" t="s">
        <v>363</v>
      </c>
      <c r="C1079" t="s">
        <v>158</v>
      </c>
      <c r="D1079" t="s">
        <v>403</v>
      </c>
      <c r="E1079">
        <v>4667</v>
      </c>
      <c r="F1079">
        <v>1076</v>
      </c>
      <c r="G1079">
        <v>92.43</v>
      </c>
      <c r="H1079">
        <v>534</v>
      </c>
      <c r="I1079">
        <v>3490</v>
      </c>
      <c r="J1079">
        <v>108.14</v>
      </c>
      <c r="K1079">
        <v>110.55</v>
      </c>
      <c r="L1079">
        <v>689</v>
      </c>
      <c r="M1079">
        <v>3098</v>
      </c>
      <c r="N1079">
        <v>517</v>
      </c>
      <c r="O1079">
        <v>206</v>
      </c>
      <c r="P1079">
        <v>157</v>
      </c>
    </row>
    <row r="1080" spans="1:16" x14ac:dyDescent="0.2">
      <c r="A1080" t="s">
        <v>358</v>
      </c>
      <c r="B1080" t="s">
        <v>363</v>
      </c>
      <c r="C1080" t="s">
        <v>159</v>
      </c>
      <c r="D1080" t="s">
        <v>403</v>
      </c>
      <c r="E1080">
        <v>2096</v>
      </c>
      <c r="F1080">
        <v>470</v>
      </c>
      <c r="G1080">
        <v>89.29</v>
      </c>
      <c r="H1080">
        <v>273</v>
      </c>
      <c r="I1080">
        <v>1643</v>
      </c>
      <c r="J1080">
        <v>113.18</v>
      </c>
      <c r="K1080">
        <v>102.75</v>
      </c>
      <c r="L1080">
        <v>370</v>
      </c>
      <c r="M1080">
        <v>1060</v>
      </c>
      <c r="N1080">
        <v>375</v>
      </c>
      <c r="O1080">
        <v>207</v>
      </c>
      <c r="P1080">
        <v>84</v>
      </c>
    </row>
    <row r="1081" spans="1:16" x14ac:dyDescent="0.2">
      <c r="A1081" t="s">
        <v>358</v>
      </c>
      <c r="B1081" t="s">
        <v>363</v>
      </c>
      <c r="C1081" t="s">
        <v>162</v>
      </c>
      <c r="D1081" t="s">
        <v>403</v>
      </c>
      <c r="E1081">
        <v>474</v>
      </c>
      <c r="F1081">
        <v>247</v>
      </c>
      <c r="G1081">
        <v>133.12</v>
      </c>
      <c r="H1081">
        <v>33</v>
      </c>
      <c r="I1081">
        <v>391</v>
      </c>
      <c r="J1081">
        <v>200.12</v>
      </c>
      <c r="K1081">
        <v>161.25</v>
      </c>
      <c r="L1081">
        <v>81</v>
      </c>
      <c r="M1081">
        <v>264</v>
      </c>
      <c r="N1081">
        <v>70</v>
      </c>
      <c r="O1081">
        <v>38</v>
      </c>
      <c r="P1081">
        <v>21</v>
      </c>
    </row>
    <row r="1082" spans="1:16" x14ac:dyDescent="0.2">
      <c r="A1082" t="s">
        <v>358</v>
      </c>
      <c r="B1082" t="s">
        <v>363</v>
      </c>
      <c r="C1082" t="s">
        <v>164</v>
      </c>
      <c r="D1082" t="s">
        <v>403</v>
      </c>
      <c r="E1082">
        <v>462</v>
      </c>
      <c r="F1082">
        <v>173</v>
      </c>
      <c r="G1082">
        <v>114.29</v>
      </c>
      <c r="H1082">
        <v>100</v>
      </c>
      <c r="I1082">
        <v>605</v>
      </c>
      <c r="J1082">
        <v>189.99</v>
      </c>
      <c r="K1082">
        <v>152.32</v>
      </c>
      <c r="L1082">
        <v>45</v>
      </c>
      <c r="M1082">
        <v>241</v>
      </c>
      <c r="N1082">
        <v>104</v>
      </c>
      <c r="O1082">
        <v>60</v>
      </c>
      <c r="P1082">
        <v>12</v>
      </c>
    </row>
    <row r="1083" spans="1:16" x14ac:dyDescent="0.2">
      <c r="A1083" t="s">
        <v>358</v>
      </c>
      <c r="B1083" t="s">
        <v>363</v>
      </c>
      <c r="C1083" t="s">
        <v>167</v>
      </c>
      <c r="D1083" t="s">
        <v>403</v>
      </c>
      <c r="E1083">
        <v>174</v>
      </c>
      <c r="F1083">
        <v>114</v>
      </c>
      <c r="G1083">
        <v>152.19999999999999</v>
      </c>
      <c r="H1083">
        <v>23</v>
      </c>
      <c r="I1083">
        <v>196</v>
      </c>
      <c r="J1083">
        <v>236.91</v>
      </c>
      <c r="K1083">
        <v>200.7</v>
      </c>
      <c r="L1083">
        <v>22</v>
      </c>
      <c r="M1083">
        <v>59</v>
      </c>
      <c r="N1083">
        <v>27</v>
      </c>
      <c r="O1083">
        <v>54</v>
      </c>
      <c r="P1083">
        <v>12</v>
      </c>
    </row>
    <row r="1084" spans="1:16" x14ac:dyDescent="0.2">
      <c r="A1084" t="s">
        <v>358</v>
      </c>
      <c r="B1084" t="s">
        <v>363</v>
      </c>
      <c r="C1084" t="s">
        <v>410</v>
      </c>
      <c r="D1084" t="s">
        <v>403</v>
      </c>
      <c r="E1084">
        <v>218729</v>
      </c>
      <c r="F1084">
        <v>46332</v>
      </c>
      <c r="G1084">
        <v>89.19</v>
      </c>
      <c r="H1084">
        <v>118</v>
      </c>
      <c r="I1084">
        <v>617</v>
      </c>
      <c r="J1084">
        <v>67.47</v>
      </c>
      <c r="K1084">
        <v>90.88</v>
      </c>
      <c r="L1084">
        <v>879</v>
      </c>
      <c r="M1084">
        <v>188876</v>
      </c>
      <c r="N1084">
        <v>28803</v>
      </c>
      <c r="O1084">
        <v>155</v>
      </c>
      <c r="P1084">
        <v>16</v>
      </c>
    </row>
    <row r="1085" spans="1:16" x14ac:dyDescent="0.2">
      <c r="A1085" t="s">
        <v>358</v>
      </c>
      <c r="B1085" t="s">
        <v>364</v>
      </c>
      <c r="C1085" t="s">
        <v>671</v>
      </c>
      <c r="D1085" t="s">
        <v>403</v>
      </c>
      <c r="E1085">
        <v>23553</v>
      </c>
      <c r="F1085">
        <v>2785</v>
      </c>
      <c r="G1085">
        <v>66.92</v>
      </c>
      <c r="H1085">
        <v>2325</v>
      </c>
      <c r="I1085">
        <v>14658</v>
      </c>
      <c r="J1085">
        <v>70.709999999999994</v>
      </c>
      <c r="K1085">
        <v>71.03</v>
      </c>
      <c r="L1085">
        <v>5694</v>
      </c>
      <c r="M1085">
        <v>11465</v>
      </c>
      <c r="N1085">
        <v>779</v>
      </c>
      <c r="O1085">
        <v>4733</v>
      </c>
      <c r="P1085">
        <v>882</v>
      </c>
    </row>
    <row r="1086" spans="1:16" x14ac:dyDescent="0.2">
      <c r="A1086" t="s">
        <v>358</v>
      </c>
      <c r="B1086" t="s">
        <v>365</v>
      </c>
      <c r="C1086" t="s">
        <v>671</v>
      </c>
      <c r="D1086" t="s">
        <v>403</v>
      </c>
      <c r="E1086">
        <v>10770</v>
      </c>
      <c r="F1086">
        <v>994</v>
      </c>
      <c r="G1086">
        <v>58.45</v>
      </c>
      <c r="H1086">
        <v>486</v>
      </c>
      <c r="I1086">
        <v>2558</v>
      </c>
      <c r="J1086">
        <v>101.27</v>
      </c>
      <c r="K1086">
        <v>102.35</v>
      </c>
      <c r="L1086">
        <v>119</v>
      </c>
      <c r="M1086">
        <v>6502</v>
      </c>
      <c r="N1086">
        <v>3362</v>
      </c>
      <c r="O1086">
        <v>588</v>
      </c>
      <c r="P1086">
        <v>199</v>
      </c>
    </row>
    <row r="1087" spans="1:16" x14ac:dyDescent="0.2">
      <c r="A1087" t="s">
        <v>358</v>
      </c>
      <c r="B1087" t="s">
        <v>365</v>
      </c>
      <c r="C1087" t="s">
        <v>410</v>
      </c>
      <c r="D1087" t="s">
        <v>403</v>
      </c>
      <c r="E1087">
        <v>6895</v>
      </c>
      <c r="F1087">
        <v>519</v>
      </c>
      <c r="G1087">
        <v>52.05</v>
      </c>
      <c r="H1087">
        <v>3</v>
      </c>
      <c r="I1087">
        <v>8</v>
      </c>
      <c r="J1087">
        <v>30.33</v>
      </c>
      <c r="K1087">
        <v>44</v>
      </c>
      <c r="L1087">
        <v>17</v>
      </c>
      <c r="M1087">
        <v>4539</v>
      </c>
      <c r="N1087">
        <v>2216</v>
      </c>
      <c r="O1087">
        <v>123</v>
      </c>
    </row>
    <row r="1088" spans="1:16" x14ac:dyDescent="0.2">
      <c r="A1088" t="s">
        <v>358</v>
      </c>
      <c r="B1088" t="s">
        <v>437</v>
      </c>
      <c r="C1088" t="s">
        <v>376</v>
      </c>
      <c r="D1088" t="s">
        <v>403</v>
      </c>
      <c r="E1088">
        <v>234125</v>
      </c>
      <c r="F1088">
        <v>47691</v>
      </c>
      <c r="G1088">
        <v>87.48</v>
      </c>
      <c r="H1088">
        <v>157</v>
      </c>
      <c r="I1088">
        <v>679</v>
      </c>
      <c r="J1088">
        <v>69.209999999999994</v>
      </c>
      <c r="K1088">
        <v>89.76</v>
      </c>
      <c r="L1088">
        <v>1063</v>
      </c>
      <c r="M1088">
        <v>199432</v>
      </c>
      <c r="N1088">
        <v>33024</v>
      </c>
      <c r="O1088">
        <v>529</v>
      </c>
      <c r="P1088">
        <v>77</v>
      </c>
    </row>
    <row r="1089" spans="1:16" x14ac:dyDescent="0.2">
      <c r="A1089" t="s">
        <v>358</v>
      </c>
      <c r="B1089" t="s">
        <v>437</v>
      </c>
      <c r="C1089" t="s">
        <v>406</v>
      </c>
      <c r="D1089" t="s">
        <v>403</v>
      </c>
      <c r="E1089">
        <v>26710</v>
      </c>
      <c r="F1089">
        <v>6140</v>
      </c>
      <c r="G1089">
        <v>88.76</v>
      </c>
      <c r="H1089">
        <v>3169</v>
      </c>
      <c r="I1089">
        <v>21183</v>
      </c>
      <c r="J1089">
        <v>116.94</v>
      </c>
      <c r="K1089">
        <v>113.14</v>
      </c>
      <c r="L1089">
        <v>3875</v>
      </c>
      <c r="M1089">
        <v>14779</v>
      </c>
      <c r="N1089">
        <v>4716</v>
      </c>
      <c r="O1089">
        <v>2105</v>
      </c>
      <c r="P1089">
        <v>1235</v>
      </c>
    </row>
    <row r="1090" spans="1:16" x14ac:dyDescent="0.2">
      <c r="A1090" t="s">
        <v>358</v>
      </c>
      <c r="B1090" t="s">
        <v>437</v>
      </c>
      <c r="C1090" t="s">
        <v>404</v>
      </c>
      <c r="D1090" t="s">
        <v>403</v>
      </c>
      <c r="E1090">
        <v>38056</v>
      </c>
      <c r="F1090">
        <v>9215</v>
      </c>
      <c r="G1090">
        <v>90.94</v>
      </c>
      <c r="H1090">
        <v>4580</v>
      </c>
      <c r="I1090">
        <v>30446</v>
      </c>
      <c r="J1090">
        <v>115.78</v>
      </c>
      <c r="K1090">
        <v>110.01</v>
      </c>
      <c r="L1090">
        <v>7273</v>
      </c>
      <c r="M1090">
        <v>18506</v>
      </c>
      <c r="N1090">
        <v>5037</v>
      </c>
      <c r="O1090">
        <v>5465</v>
      </c>
      <c r="P1090">
        <v>1768</v>
      </c>
    </row>
    <row r="1091" spans="1:16" x14ac:dyDescent="0.2">
      <c r="A1091" t="s">
        <v>358</v>
      </c>
      <c r="B1091" t="s">
        <v>437</v>
      </c>
      <c r="C1091" t="s">
        <v>405</v>
      </c>
      <c r="D1091" t="s">
        <v>403</v>
      </c>
      <c r="E1091">
        <v>29053</v>
      </c>
      <c r="F1091">
        <v>6887</v>
      </c>
      <c r="G1091">
        <v>92.27</v>
      </c>
      <c r="H1091">
        <v>2286</v>
      </c>
      <c r="I1091">
        <v>14867</v>
      </c>
      <c r="J1091">
        <v>131.22</v>
      </c>
      <c r="K1091">
        <v>121.89</v>
      </c>
      <c r="L1091">
        <v>4475</v>
      </c>
      <c r="M1091">
        <v>16611</v>
      </c>
      <c r="N1091">
        <v>4518</v>
      </c>
      <c r="O1091">
        <v>2208</v>
      </c>
      <c r="P1091">
        <v>1241</v>
      </c>
    </row>
    <row r="1092" spans="1:16" x14ac:dyDescent="0.2">
      <c r="A1092" t="s">
        <v>358</v>
      </c>
      <c r="B1092" t="s">
        <v>437</v>
      </c>
      <c r="C1092" t="s">
        <v>407</v>
      </c>
      <c r="D1092" t="s">
        <v>403</v>
      </c>
      <c r="E1092">
        <v>33962</v>
      </c>
      <c r="F1092">
        <v>8036</v>
      </c>
      <c r="G1092">
        <v>88.8</v>
      </c>
      <c r="H1092">
        <v>4057</v>
      </c>
      <c r="I1092">
        <v>26873</v>
      </c>
      <c r="J1092">
        <v>107.57</v>
      </c>
      <c r="K1092">
        <v>104.49</v>
      </c>
      <c r="L1092">
        <v>6421</v>
      </c>
      <c r="M1092">
        <v>18591</v>
      </c>
      <c r="N1092">
        <v>3840</v>
      </c>
      <c r="O1092">
        <v>3598</v>
      </c>
      <c r="P1092">
        <v>1511</v>
      </c>
    </row>
    <row r="1093" spans="1:16" x14ac:dyDescent="0.2">
      <c r="A1093" t="s">
        <v>358</v>
      </c>
      <c r="B1093" t="s">
        <v>437</v>
      </c>
      <c r="C1093" t="s">
        <v>408</v>
      </c>
      <c r="D1093" t="s">
        <v>403</v>
      </c>
      <c r="E1093">
        <v>24212</v>
      </c>
      <c r="F1093">
        <v>6072</v>
      </c>
      <c r="G1093">
        <v>93.58</v>
      </c>
      <c r="H1093">
        <v>3890</v>
      </c>
      <c r="I1093">
        <v>25263</v>
      </c>
      <c r="J1093">
        <v>112.56</v>
      </c>
      <c r="K1093">
        <v>107.44</v>
      </c>
      <c r="L1093">
        <v>3976</v>
      </c>
      <c r="M1093">
        <v>12952</v>
      </c>
      <c r="N1093">
        <v>3983</v>
      </c>
      <c r="O1093">
        <v>2183</v>
      </c>
      <c r="P1093">
        <v>1118</v>
      </c>
    </row>
    <row r="1094" spans="1:16" x14ac:dyDescent="0.2">
      <c r="A1094" t="s">
        <v>358</v>
      </c>
      <c r="B1094" t="s">
        <v>363</v>
      </c>
      <c r="C1094" t="s">
        <v>376</v>
      </c>
      <c r="D1094" t="s">
        <v>403</v>
      </c>
      <c r="E1094">
        <v>220881</v>
      </c>
      <c r="F1094">
        <v>46509</v>
      </c>
      <c r="G1094">
        <v>89.29</v>
      </c>
      <c r="H1094">
        <v>153</v>
      </c>
      <c r="I1094">
        <v>663</v>
      </c>
      <c r="J1094">
        <v>69.53</v>
      </c>
      <c r="K1094">
        <v>90.35</v>
      </c>
      <c r="L1094">
        <v>1028</v>
      </c>
      <c r="M1094">
        <v>190145</v>
      </c>
      <c r="N1094">
        <v>29232</v>
      </c>
      <c r="O1094">
        <v>402</v>
      </c>
      <c r="P1094">
        <v>74</v>
      </c>
    </row>
    <row r="1095" spans="1:16" x14ac:dyDescent="0.2">
      <c r="A1095" t="s">
        <v>358</v>
      </c>
      <c r="B1095" t="s">
        <v>363</v>
      </c>
      <c r="C1095" t="s">
        <v>406</v>
      </c>
      <c r="D1095" t="s">
        <v>403</v>
      </c>
      <c r="E1095">
        <v>23843</v>
      </c>
      <c r="F1095">
        <v>5782</v>
      </c>
      <c r="G1095">
        <v>90.91</v>
      </c>
      <c r="H1095">
        <v>2899</v>
      </c>
      <c r="I1095">
        <v>19865</v>
      </c>
      <c r="J1095">
        <v>118.48</v>
      </c>
      <c r="K1095">
        <v>113.97</v>
      </c>
      <c r="L1095">
        <v>3832</v>
      </c>
      <c r="M1095">
        <v>13136</v>
      </c>
      <c r="N1095">
        <v>3930</v>
      </c>
      <c r="O1095">
        <v>1851</v>
      </c>
      <c r="P1095">
        <v>1094</v>
      </c>
    </row>
    <row r="1096" spans="1:16" x14ac:dyDescent="0.2">
      <c r="A1096" t="s">
        <v>358</v>
      </c>
      <c r="B1096" t="s">
        <v>363</v>
      </c>
      <c r="C1096" t="s">
        <v>404</v>
      </c>
      <c r="D1096" t="s">
        <v>403</v>
      </c>
      <c r="E1096">
        <v>26430</v>
      </c>
      <c r="F1096">
        <v>7830</v>
      </c>
      <c r="G1096">
        <v>101.52</v>
      </c>
      <c r="H1096">
        <v>3348</v>
      </c>
      <c r="I1096">
        <v>22642</v>
      </c>
      <c r="J1096">
        <v>124.64</v>
      </c>
      <c r="K1096">
        <v>117.37</v>
      </c>
      <c r="L1096">
        <v>4342</v>
      </c>
      <c r="M1096">
        <v>13872</v>
      </c>
      <c r="N1096">
        <v>4248</v>
      </c>
      <c r="O1096">
        <v>2521</v>
      </c>
      <c r="P1096">
        <v>1440</v>
      </c>
    </row>
    <row r="1097" spans="1:16" x14ac:dyDescent="0.2">
      <c r="A1097" t="s">
        <v>358</v>
      </c>
      <c r="B1097" t="s">
        <v>363</v>
      </c>
      <c r="C1097" t="s">
        <v>405</v>
      </c>
      <c r="D1097" t="s">
        <v>403</v>
      </c>
      <c r="E1097">
        <v>28572</v>
      </c>
      <c r="F1097">
        <v>6637</v>
      </c>
      <c r="G1097">
        <v>90.66</v>
      </c>
      <c r="H1097">
        <v>2276</v>
      </c>
      <c r="I1097">
        <v>14731</v>
      </c>
      <c r="J1097">
        <v>131.36000000000001</v>
      </c>
      <c r="K1097">
        <v>122.32</v>
      </c>
      <c r="L1097">
        <v>4444</v>
      </c>
      <c r="M1097">
        <v>16249</v>
      </c>
      <c r="N1097">
        <v>4467</v>
      </c>
      <c r="O1097">
        <v>2185</v>
      </c>
      <c r="P1097">
        <v>1227</v>
      </c>
    </row>
    <row r="1098" spans="1:16" x14ac:dyDescent="0.2">
      <c r="A1098" t="s">
        <v>358</v>
      </c>
      <c r="B1098" t="s">
        <v>363</v>
      </c>
      <c r="C1098" t="s">
        <v>407</v>
      </c>
      <c r="D1098" t="s">
        <v>403</v>
      </c>
      <c r="E1098">
        <v>20942</v>
      </c>
      <c r="F1098">
        <v>6525</v>
      </c>
      <c r="G1098">
        <v>103.72</v>
      </c>
      <c r="H1098">
        <v>2639</v>
      </c>
      <c r="I1098">
        <v>18024</v>
      </c>
      <c r="J1098">
        <v>131.11000000000001</v>
      </c>
      <c r="K1098">
        <v>123.37</v>
      </c>
      <c r="L1098">
        <v>3716</v>
      </c>
      <c r="M1098">
        <v>11357</v>
      </c>
      <c r="N1098">
        <v>3429</v>
      </c>
      <c r="O1098">
        <v>1570</v>
      </c>
      <c r="P1098">
        <v>869</v>
      </c>
    </row>
    <row r="1099" spans="1:16" x14ac:dyDescent="0.2">
      <c r="A1099" t="s">
        <v>358</v>
      </c>
      <c r="B1099" t="s">
        <v>363</v>
      </c>
      <c r="C1099" t="s">
        <v>408</v>
      </c>
      <c r="D1099" t="s">
        <v>403</v>
      </c>
      <c r="E1099">
        <v>23023</v>
      </c>
      <c r="F1099">
        <v>5908</v>
      </c>
      <c r="G1099">
        <v>94.56</v>
      </c>
      <c r="H1099">
        <v>3699</v>
      </c>
      <c r="I1099">
        <v>23715</v>
      </c>
      <c r="J1099">
        <v>113.32</v>
      </c>
      <c r="K1099">
        <v>108.55</v>
      </c>
      <c r="L1099">
        <v>3855</v>
      </c>
      <c r="M1099">
        <v>12403</v>
      </c>
      <c r="N1099">
        <v>3623</v>
      </c>
      <c r="O1099">
        <v>2101</v>
      </c>
      <c r="P1099">
        <v>1041</v>
      </c>
    </row>
    <row r="1100" spans="1:16" x14ac:dyDescent="0.2">
      <c r="A1100" t="s">
        <v>359</v>
      </c>
      <c r="B1100" t="s">
        <v>437</v>
      </c>
      <c r="C1100" t="s">
        <v>671</v>
      </c>
      <c r="D1100" t="s">
        <v>403</v>
      </c>
      <c r="E1100">
        <v>386118</v>
      </c>
      <c r="F1100">
        <v>84041</v>
      </c>
      <c r="G1100">
        <v>88.77</v>
      </c>
      <c r="H1100">
        <v>18139</v>
      </c>
      <c r="I1100">
        <v>119311</v>
      </c>
      <c r="J1100">
        <v>115</v>
      </c>
      <c r="K1100">
        <v>110.14</v>
      </c>
    </row>
    <row r="1101" spans="1:16" x14ac:dyDescent="0.2">
      <c r="A1101" t="s">
        <v>359</v>
      </c>
      <c r="B1101" t="s">
        <v>363</v>
      </c>
      <c r="C1101" t="s">
        <v>671</v>
      </c>
      <c r="D1101" t="s">
        <v>403</v>
      </c>
      <c r="E1101">
        <v>343734</v>
      </c>
      <c r="F1101">
        <v>79222</v>
      </c>
      <c r="G1101">
        <v>91.71</v>
      </c>
      <c r="H1101">
        <v>15014</v>
      </c>
      <c r="I1101">
        <v>99642</v>
      </c>
      <c r="J1101">
        <v>122.25</v>
      </c>
      <c r="K1101">
        <v>116.23</v>
      </c>
    </row>
    <row r="1102" spans="1:16" x14ac:dyDescent="0.2">
      <c r="A1102" t="s">
        <v>359</v>
      </c>
      <c r="B1102" t="s">
        <v>363</v>
      </c>
      <c r="C1102" t="s">
        <v>371</v>
      </c>
      <c r="D1102" t="s">
        <v>403</v>
      </c>
      <c r="E1102">
        <v>1112</v>
      </c>
      <c r="F1102">
        <v>253</v>
      </c>
      <c r="G1102">
        <v>89.92</v>
      </c>
      <c r="H1102">
        <v>55</v>
      </c>
      <c r="I1102">
        <v>362</v>
      </c>
      <c r="J1102">
        <v>118.76</v>
      </c>
      <c r="K1102">
        <v>108.66</v>
      </c>
    </row>
    <row r="1103" spans="1:16" x14ac:dyDescent="0.2">
      <c r="A1103" t="s">
        <v>359</v>
      </c>
      <c r="B1103" t="s">
        <v>363</v>
      </c>
      <c r="C1103" t="s">
        <v>282</v>
      </c>
      <c r="D1103" t="s">
        <v>403</v>
      </c>
      <c r="E1103">
        <v>8033</v>
      </c>
      <c r="F1103">
        <v>1848</v>
      </c>
      <c r="G1103">
        <v>91.64</v>
      </c>
      <c r="H1103">
        <v>358</v>
      </c>
      <c r="I1103">
        <v>2225</v>
      </c>
      <c r="J1103">
        <v>119.74</v>
      </c>
      <c r="K1103">
        <v>113.87</v>
      </c>
    </row>
    <row r="1104" spans="1:16" x14ac:dyDescent="0.2">
      <c r="A1104" t="s">
        <v>359</v>
      </c>
      <c r="B1104" t="s">
        <v>363</v>
      </c>
      <c r="C1104" t="s">
        <v>243</v>
      </c>
      <c r="D1104" t="s">
        <v>403</v>
      </c>
      <c r="E1104">
        <v>3998</v>
      </c>
      <c r="F1104">
        <v>723</v>
      </c>
      <c r="G1104">
        <v>81.290000000000006</v>
      </c>
      <c r="H1104">
        <v>145</v>
      </c>
      <c r="I1104">
        <v>1123</v>
      </c>
      <c r="J1104">
        <v>127.87</v>
      </c>
      <c r="K1104">
        <v>110.06</v>
      </c>
    </row>
    <row r="1105" spans="1:11" x14ac:dyDescent="0.2">
      <c r="A1105" t="s">
        <v>359</v>
      </c>
      <c r="B1105" t="s">
        <v>363</v>
      </c>
      <c r="C1105" t="s">
        <v>273</v>
      </c>
      <c r="D1105" t="s">
        <v>403</v>
      </c>
      <c r="E1105">
        <v>5913</v>
      </c>
      <c r="F1105">
        <v>1080</v>
      </c>
      <c r="G1105">
        <v>82.02</v>
      </c>
      <c r="H1105">
        <v>228</v>
      </c>
      <c r="I1105">
        <v>1744</v>
      </c>
      <c r="J1105">
        <v>117.96</v>
      </c>
      <c r="K1105">
        <v>109.96</v>
      </c>
    </row>
    <row r="1106" spans="1:11" x14ac:dyDescent="0.2">
      <c r="A1106" t="s">
        <v>359</v>
      </c>
      <c r="B1106" t="s">
        <v>363</v>
      </c>
      <c r="C1106" t="s">
        <v>260</v>
      </c>
      <c r="D1106" t="s">
        <v>403</v>
      </c>
      <c r="E1106">
        <v>34607</v>
      </c>
      <c r="F1106">
        <v>8566</v>
      </c>
      <c r="G1106">
        <v>92.42</v>
      </c>
      <c r="H1106">
        <v>1313</v>
      </c>
      <c r="I1106">
        <v>8850</v>
      </c>
      <c r="J1106">
        <v>127.52</v>
      </c>
      <c r="K1106">
        <v>118.43</v>
      </c>
    </row>
    <row r="1107" spans="1:11" x14ac:dyDescent="0.2">
      <c r="A1107" t="s">
        <v>359</v>
      </c>
      <c r="B1107" t="s">
        <v>363</v>
      </c>
      <c r="C1107" t="s">
        <v>278</v>
      </c>
      <c r="D1107" t="s">
        <v>403</v>
      </c>
      <c r="E1107">
        <v>6489</v>
      </c>
      <c r="F1107">
        <v>1405</v>
      </c>
      <c r="G1107">
        <v>88.3</v>
      </c>
      <c r="H1107">
        <v>293</v>
      </c>
      <c r="I1107">
        <v>1898</v>
      </c>
      <c r="J1107">
        <v>124.57</v>
      </c>
      <c r="K1107">
        <v>112.9</v>
      </c>
    </row>
    <row r="1108" spans="1:11" x14ac:dyDescent="0.2">
      <c r="A1108" t="s">
        <v>359</v>
      </c>
      <c r="B1108" t="s">
        <v>363</v>
      </c>
      <c r="C1108" t="s">
        <v>281</v>
      </c>
      <c r="D1108" t="s">
        <v>403</v>
      </c>
      <c r="E1108">
        <v>2065</v>
      </c>
      <c r="F1108">
        <v>377</v>
      </c>
      <c r="G1108">
        <v>83.57</v>
      </c>
      <c r="H1108">
        <v>96</v>
      </c>
      <c r="I1108">
        <v>666</v>
      </c>
      <c r="J1108">
        <v>118.39</v>
      </c>
      <c r="K1108">
        <v>104.47</v>
      </c>
    </row>
    <row r="1109" spans="1:11" x14ac:dyDescent="0.2">
      <c r="A1109" t="s">
        <v>359</v>
      </c>
      <c r="B1109" t="s">
        <v>363</v>
      </c>
      <c r="C1109" t="s">
        <v>274</v>
      </c>
      <c r="D1109" t="s">
        <v>403</v>
      </c>
      <c r="E1109">
        <v>423</v>
      </c>
      <c r="F1109">
        <v>95</v>
      </c>
      <c r="G1109">
        <v>92.82</v>
      </c>
      <c r="H1109">
        <v>24</v>
      </c>
      <c r="I1109">
        <v>119</v>
      </c>
      <c r="J1109">
        <v>141.16999999999999</v>
      </c>
      <c r="K1109">
        <v>126.59</v>
      </c>
    </row>
    <row r="1110" spans="1:11" x14ac:dyDescent="0.2">
      <c r="A1110" t="s">
        <v>359</v>
      </c>
      <c r="B1110" t="s">
        <v>363</v>
      </c>
      <c r="C1110" t="s">
        <v>252</v>
      </c>
      <c r="D1110" t="s">
        <v>403</v>
      </c>
      <c r="E1110">
        <v>861</v>
      </c>
      <c r="F1110">
        <v>257</v>
      </c>
      <c r="G1110">
        <v>104.53</v>
      </c>
      <c r="H1110">
        <v>34</v>
      </c>
      <c r="I1110">
        <v>281</v>
      </c>
      <c r="J1110">
        <v>121.85</v>
      </c>
      <c r="K1110">
        <v>114.37</v>
      </c>
    </row>
    <row r="1111" spans="1:11" x14ac:dyDescent="0.2">
      <c r="A1111" t="s">
        <v>359</v>
      </c>
      <c r="B1111" t="s">
        <v>363</v>
      </c>
      <c r="C1111" t="s">
        <v>245</v>
      </c>
      <c r="D1111" t="s">
        <v>403</v>
      </c>
      <c r="E1111">
        <v>24536</v>
      </c>
      <c r="F1111">
        <v>5947</v>
      </c>
      <c r="G1111">
        <v>94.95</v>
      </c>
      <c r="H1111">
        <v>1167</v>
      </c>
      <c r="I1111">
        <v>7502</v>
      </c>
      <c r="J1111">
        <v>127.28</v>
      </c>
      <c r="K1111">
        <v>123.98</v>
      </c>
    </row>
    <row r="1112" spans="1:11" x14ac:dyDescent="0.2">
      <c r="A1112" t="s">
        <v>359</v>
      </c>
      <c r="B1112" t="s">
        <v>363</v>
      </c>
      <c r="C1112" t="s">
        <v>290</v>
      </c>
      <c r="D1112" t="s">
        <v>403</v>
      </c>
      <c r="E1112">
        <v>18760</v>
      </c>
      <c r="F1112">
        <v>4915</v>
      </c>
      <c r="G1112">
        <v>97.69</v>
      </c>
      <c r="H1112">
        <v>770</v>
      </c>
      <c r="I1112">
        <v>5423</v>
      </c>
      <c r="J1112">
        <v>130.24</v>
      </c>
      <c r="K1112">
        <v>124.68</v>
      </c>
    </row>
    <row r="1113" spans="1:11" x14ac:dyDescent="0.2">
      <c r="A1113" t="s">
        <v>359</v>
      </c>
      <c r="B1113" t="s">
        <v>363</v>
      </c>
      <c r="C1113" t="s">
        <v>289</v>
      </c>
      <c r="D1113" t="s">
        <v>403</v>
      </c>
      <c r="E1113">
        <v>1906</v>
      </c>
      <c r="F1113">
        <v>400</v>
      </c>
      <c r="G1113">
        <v>85.03</v>
      </c>
      <c r="H1113">
        <v>105</v>
      </c>
      <c r="I1113">
        <v>716</v>
      </c>
      <c r="J1113">
        <v>103.68</v>
      </c>
      <c r="K1113">
        <v>102.64</v>
      </c>
    </row>
    <row r="1114" spans="1:11" x14ac:dyDescent="0.2">
      <c r="A1114" t="s">
        <v>359</v>
      </c>
      <c r="B1114" t="s">
        <v>363</v>
      </c>
      <c r="C1114" t="s">
        <v>291</v>
      </c>
      <c r="D1114" t="s">
        <v>403</v>
      </c>
      <c r="E1114">
        <v>2847</v>
      </c>
      <c r="F1114">
        <v>523</v>
      </c>
      <c r="G1114">
        <v>82.25</v>
      </c>
      <c r="H1114">
        <v>125</v>
      </c>
      <c r="I1114">
        <v>876</v>
      </c>
      <c r="J1114">
        <v>102.8</v>
      </c>
      <c r="K1114">
        <v>109.17</v>
      </c>
    </row>
    <row r="1115" spans="1:11" x14ac:dyDescent="0.2">
      <c r="A1115" t="s">
        <v>359</v>
      </c>
      <c r="B1115" t="s">
        <v>363</v>
      </c>
      <c r="C1115" t="s">
        <v>262</v>
      </c>
      <c r="D1115" t="s">
        <v>403</v>
      </c>
      <c r="E1115">
        <v>1745</v>
      </c>
      <c r="F1115">
        <v>460</v>
      </c>
      <c r="G1115">
        <v>95.66</v>
      </c>
      <c r="H1115">
        <v>68</v>
      </c>
      <c r="I1115">
        <v>432</v>
      </c>
      <c r="J1115">
        <v>121.13</v>
      </c>
      <c r="K1115">
        <v>117.94</v>
      </c>
    </row>
    <row r="1116" spans="1:11" x14ac:dyDescent="0.2">
      <c r="A1116" t="s">
        <v>359</v>
      </c>
      <c r="B1116" t="s">
        <v>363</v>
      </c>
      <c r="C1116" t="s">
        <v>277</v>
      </c>
      <c r="D1116" t="s">
        <v>403</v>
      </c>
      <c r="E1116">
        <v>7255</v>
      </c>
      <c r="F1116">
        <v>1891</v>
      </c>
      <c r="G1116">
        <v>101.58</v>
      </c>
      <c r="H1116">
        <v>279</v>
      </c>
      <c r="I1116">
        <v>2022</v>
      </c>
      <c r="J1116">
        <v>122.26</v>
      </c>
      <c r="K1116">
        <v>123.42</v>
      </c>
    </row>
    <row r="1117" spans="1:11" x14ac:dyDescent="0.2">
      <c r="A1117" t="s">
        <v>359</v>
      </c>
      <c r="B1117" t="s">
        <v>363</v>
      </c>
      <c r="C1117" t="s">
        <v>258</v>
      </c>
      <c r="D1117" t="s">
        <v>403</v>
      </c>
      <c r="E1117">
        <v>5533</v>
      </c>
      <c r="F1117">
        <v>1041</v>
      </c>
      <c r="G1117">
        <v>85.51</v>
      </c>
      <c r="H1117">
        <v>249</v>
      </c>
      <c r="I1117">
        <v>1647</v>
      </c>
      <c r="J1117">
        <v>112.48</v>
      </c>
      <c r="K1117">
        <v>111.85</v>
      </c>
    </row>
    <row r="1118" spans="1:11" x14ac:dyDescent="0.2">
      <c r="A1118" t="s">
        <v>359</v>
      </c>
      <c r="B1118" t="s">
        <v>363</v>
      </c>
      <c r="C1118" t="s">
        <v>292</v>
      </c>
      <c r="D1118" t="s">
        <v>403</v>
      </c>
      <c r="E1118">
        <v>2395</v>
      </c>
      <c r="F1118">
        <v>459</v>
      </c>
      <c r="G1118">
        <v>82.9</v>
      </c>
      <c r="H1118">
        <v>124</v>
      </c>
      <c r="I1118">
        <v>768</v>
      </c>
      <c r="J1118">
        <v>112.66</v>
      </c>
      <c r="K1118">
        <v>101.74</v>
      </c>
    </row>
    <row r="1119" spans="1:11" x14ac:dyDescent="0.2">
      <c r="A1119" t="s">
        <v>359</v>
      </c>
      <c r="B1119" t="s">
        <v>363</v>
      </c>
      <c r="C1119" t="s">
        <v>264</v>
      </c>
      <c r="D1119" t="s">
        <v>403</v>
      </c>
      <c r="E1119">
        <v>3989</v>
      </c>
      <c r="F1119">
        <v>693</v>
      </c>
      <c r="G1119">
        <v>80</v>
      </c>
      <c r="H1119">
        <v>210</v>
      </c>
      <c r="I1119">
        <v>1455</v>
      </c>
      <c r="J1119">
        <v>110.77</v>
      </c>
      <c r="K1119">
        <v>104.91</v>
      </c>
    </row>
    <row r="1120" spans="1:11" x14ac:dyDescent="0.2">
      <c r="A1120" t="s">
        <v>359</v>
      </c>
      <c r="B1120" t="s">
        <v>363</v>
      </c>
      <c r="C1120" t="s">
        <v>248</v>
      </c>
      <c r="D1120" t="s">
        <v>403</v>
      </c>
      <c r="E1120">
        <v>5958</v>
      </c>
      <c r="F1120">
        <v>1167</v>
      </c>
      <c r="G1120">
        <v>84.06</v>
      </c>
      <c r="H1120">
        <v>290</v>
      </c>
      <c r="I1120">
        <v>1784</v>
      </c>
      <c r="J1120">
        <v>113.43</v>
      </c>
      <c r="K1120">
        <v>108.99</v>
      </c>
    </row>
    <row r="1121" spans="1:11" x14ac:dyDescent="0.2">
      <c r="A1121" t="s">
        <v>359</v>
      </c>
      <c r="B1121" t="s">
        <v>363</v>
      </c>
      <c r="C1121" t="s">
        <v>253</v>
      </c>
      <c r="D1121" t="s">
        <v>403</v>
      </c>
      <c r="E1121">
        <v>4618</v>
      </c>
      <c r="F1121">
        <v>925</v>
      </c>
      <c r="G1121">
        <v>85.89</v>
      </c>
      <c r="H1121">
        <v>191</v>
      </c>
      <c r="I1121">
        <v>1315</v>
      </c>
      <c r="J1121">
        <v>114.64</v>
      </c>
      <c r="K1121">
        <v>110.71</v>
      </c>
    </row>
    <row r="1122" spans="1:11" x14ac:dyDescent="0.2">
      <c r="A1122" t="s">
        <v>359</v>
      </c>
      <c r="B1122" t="s">
        <v>363</v>
      </c>
      <c r="C1122" t="s">
        <v>270</v>
      </c>
      <c r="D1122" t="s">
        <v>403</v>
      </c>
      <c r="E1122">
        <v>6012</v>
      </c>
      <c r="F1122">
        <v>1530</v>
      </c>
      <c r="G1122">
        <v>96.15</v>
      </c>
      <c r="H1122">
        <v>230</v>
      </c>
      <c r="I1122">
        <v>1701</v>
      </c>
      <c r="J1122">
        <v>143.4</v>
      </c>
      <c r="K1122">
        <v>124.89</v>
      </c>
    </row>
    <row r="1123" spans="1:11" x14ac:dyDescent="0.2">
      <c r="A1123" t="s">
        <v>359</v>
      </c>
      <c r="B1123" t="s">
        <v>363</v>
      </c>
      <c r="C1123" t="s">
        <v>280</v>
      </c>
      <c r="D1123" t="s">
        <v>403</v>
      </c>
      <c r="E1123">
        <v>1357</v>
      </c>
      <c r="F1123">
        <v>233</v>
      </c>
      <c r="G1123">
        <v>82.68</v>
      </c>
      <c r="H1123">
        <v>80</v>
      </c>
      <c r="I1123">
        <v>481</v>
      </c>
      <c r="J1123">
        <v>110.89</v>
      </c>
      <c r="K1123">
        <v>93.06</v>
      </c>
    </row>
    <row r="1124" spans="1:11" x14ac:dyDescent="0.2">
      <c r="A1124" t="s">
        <v>359</v>
      </c>
      <c r="B1124" t="s">
        <v>363</v>
      </c>
      <c r="C1124" t="s">
        <v>254</v>
      </c>
      <c r="D1124" t="s">
        <v>403</v>
      </c>
      <c r="E1124">
        <v>8295</v>
      </c>
      <c r="F1124">
        <v>2007</v>
      </c>
      <c r="G1124">
        <v>96.74</v>
      </c>
      <c r="H1124">
        <v>345</v>
      </c>
      <c r="I1124">
        <v>2219</v>
      </c>
      <c r="J1124">
        <v>136.34</v>
      </c>
      <c r="K1124">
        <v>121.16</v>
      </c>
    </row>
    <row r="1125" spans="1:11" x14ac:dyDescent="0.2">
      <c r="A1125" t="s">
        <v>359</v>
      </c>
      <c r="B1125" t="s">
        <v>363</v>
      </c>
      <c r="C1125" t="s">
        <v>261</v>
      </c>
      <c r="D1125" t="s">
        <v>403</v>
      </c>
      <c r="E1125">
        <v>5387</v>
      </c>
      <c r="F1125">
        <v>910</v>
      </c>
      <c r="G1125">
        <v>76.13</v>
      </c>
      <c r="H1125">
        <v>272</v>
      </c>
      <c r="I1125">
        <v>1817</v>
      </c>
      <c r="J1125">
        <v>113.28</v>
      </c>
      <c r="K1125">
        <v>102.81</v>
      </c>
    </row>
    <row r="1126" spans="1:11" x14ac:dyDescent="0.2">
      <c r="A1126" t="s">
        <v>359</v>
      </c>
      <c r="B1126" t="s">
        <v>363</v>
      </c>
      <c r="C1126" t="s">
        <v>267</v>
      </c>
      <c r="D1126" t="s">
        <v>403</v>
      </c>
      <c r="E1126">
        <v>6079</v>
      </c>
      <c r="F1126">
        <v>1539</v>
      </c>
      <c r="G1126">
        <v>96.88</v>
      </c>
      <c r="H1126">
        <v>282</v>
      </c>
      <c r="I1126">
        <v>1916</v>
      </c>
      <c r="J1126">
        <v>133.97</v>
      </c>
      <c r="K1126">
        <v>121.18</v>
      </c>
    </row>
    <row r="1127" spans="1:11" x14ac:dyDescent="0.2">
      <c r="A1127" t="s">
        <v>359</v>
      </c>
      <c r="B1127" t="s">
        <v>363</v>
      </c>
      <c r="C1127" t="s">
        <v>283</v>
      </c>
      <c r="D1127" t="s">
        <v>403</v>
      </c>
      <c r="E1127">
        <v>4642</v>
      </c>
      <c r="F1127">
        <v>1444</v>
      </c>
      <c r="G1127">
        <v>108.33</v>
      </c>
      <c r="H1127">
        <v>199</v>
      </c>
      <c r="I1127">
        <v>1218</v>
      </c>
      <c r="J1127">
        <v>140.44</v>
      </c>
      <c r="K1127">
        <v>144.28</v>
      </c>
    </row>
    <row r="1128" spans="1:11" x14ac:dyDescent="0.2">
      <c r="A1128" t="s">
        <v>359</v>
      </c>
      <c r="B1128" t="s">
        <v>363</v>
      </c>
      <c r="C1128" t="s">
        <v>286</v>
      </c>
      <c r="D1128" t="s">
        <v>403</v>
      </c>
      <c r="E1128">
        <v>947</v>
      </c>
      <c r="F1128">
        <v>102</v>
      </c>
      <c r="G1128">
        <v>65.790000000000006</v>
      </c>
      <c r="H1128">
        <v>42</v>
      </c>
      <c r="I1128">
        <v>294</v>
      </c>
      <c r="J1128">
        <v>108.19</v>
      </c>
      <c r="K1128">
        <v>86.26</v>
      </c>
    </row>
    <row r="1129" spans="1:11" x14ac:dyDescent="0.2">
      <c r="A1129" t="s">
        <v>359</v>
      </c>
      <c r="B1129" t="s">
        <v>363</v>
      </c>
      <c r="C1129" t="s">
        <v>276</v>
      </c>
      <c r="D1129" t="s">
        <v>403</v>
      </c>
      <c r="E1129">
        <v>17671</v>
      </c>
      <c r="F1129">
        <v>4411</v>
      </c>
      <c r="G1129">
        <v>95.87</v>
      </c>
      <c r="H1129">
        <v>748</v>
      </c>
      <c r="I1129">
        <v>4799</v>
      </c>
      <c r="J1129">
        <v>118</v>
      </c>
      <c r="K1129">
        <v>112.5</v>
      </c>
    </row>
    <row r="1130" spans="1:11" x14ac:dyDescent="0.2">
      <c r="A1130" t="s">
        <v>359</v>
      </c>
      <c r="B1130" t="s">
        <v>363</v>
      </c>
      <c r="C1130" t="s">
        <v>251</v>
      </c>
      <c r="D1130" t="s">
        <v>403</v>
      </c>
      <c r="E1130">
        <v>725</v>
      </c>
      <c r="F1130">
        <v>112</v>
      </c>
      <c r="G1130">
        <v>73.89</v>
      </c>
      <c r="H1130">
        <v>16</v>
      </c>
      <c r="I1130">
        <v>193</v>
      </c>
      <c r="J1130">
        <v>131.94</v>
      </c>
      <c r="K1130">
        <v>96.1</v>
      </c>
    </row>
    <row r="1131" spans="1:11" x14ac:dyDescent="0.2">
      <c r="A1131" t="s">
        <v>359</v>
      </c>
      <c r="B1131" t="s">
        <v>363</v>
      </c>
      <c r="C1131" t="s">
        <v>250</v>
      </c>
      <c r="D1131" t="s">
        <v>403</v>
      </c>
      <c r="E1131">
        <v>1733</v>
      </c>
      <c r="F1131">
        <v>244</v>
      </c>
      <c r="G1131">
        <v>73.77</v>
      </c>
      <c r="H1131">
        <v>113</v>
      </c>
      <c r="I1131">
        <v>745</v>
      </c>
      <c r="J1131">
        <v>86.55</v>
      </c>
      <c r="K1131">
        <v>90.03</v>
      </c>
    </row>
    <row r="1132" spans="1:11" x14ac:dyDescent="0.2">
      <c r="A1132" t="s">
        <v>359</v>
      </c>
      <c r="B1132" t="s">
        <v>363</v>
      </c>
      <c r="C1132" t="s">
        <v>287</v>
      </c>
      <c r="D1132" t="s">
        <v>403</v>
      </c>
      <c r="E1132">
        <v>1450</v>
      </c>
      <c r="F1132">
        <v>318</v>
      </c>
      <c r="G1132">
        <v>84.8</v>
      </c>
      <c r="H1132">
        <v>67</v>
      </c>
      <c r="I1132">
        <v>410</v>
      </c>
      <c r="J1132">
        <v>123.39</v>
      </c>
      <c r="K1132">
        <v>106.32</v>
      </c>
    </row>
    <row r="1133" spans="1:11" x14ac:dyDescent="0.2">
      <c r="A1133" t="s">
        <v>359</v>
      </c>
      <c r="B1133" t="s">
        <v>363</v>
      </c>
      <c r="C1133" t="s">
        <v>285</v>
      </c>
      <c r="D1133" t="s">
        <v>403</v>
      </c>
      <c r="E1133">
        <v>4597</v>
      </c>
      <c r="F1133">
        <v>1223</v>
      </c>
      <c r="G1133">
        <v>100.66</v>
      </c>
      <c r="H1133">
        <v>156</v>
      </c>
      <c r="I1133">
        <v>1115</v>
      </c>
      <c r="J1133">
        <v>137.30000000000001</v>
      </c>
      <c r="K1133">
        <v>130.16</v>
      </c>
    </row>
    <row r="1134" spans="1:11" x14ac:dyDescent="0.2">
      <c r="A1134" t="s">
        <v>359</v>
      </c>
      <c r="B1134" t="s">
        <v>363</v>
      </c>
      <c r="C1134" t="s">
        <v>246</v>
      </c>
      <c r="D1134" t="s">
        <v>403</v>
      </c>
      <c r="E1134">
        <v>2701</v>
      </c>
      <c r="F1134">
        <v>788</v>
      </c>
      <c r="G1134">
        <v>100.48</v>
      </c>
      <c r="H1134">
        <v>141</v>
      </c>
      <c r="I1134">
        <v>869</v>
      </c>
      <c r="J1134">
        <v>130.88999999999999</v>
      </c>
      <c r="K1134">
        <v>129.96</v>
      </c>
    </row>
    <row r="1135" spans="1:11" x14ac:dyDescent="0.2">
      <c r="A1135" t="s">
        <v>359</v>
      </c>
      <c r="B1135" t="s">
        <v>363</v>
      </c>
      <c r="C1135" t="s">
        <v>256</v>
      </c>
      <c r="D1135" t="s">
        <v>403</v>
      </c>
      <c r="E1135">
        <v>3789</v>
      </c>
      <c r="F1135">
        <v>1010</v>
      </c>
      <c r="G1135">
        <v>98.43</v>
      </c>
      <c r="H1135">
        <v>140</v>
      </c>
      <c r="I1135">
        <v>1092</v>
      </c>
      <c r="J1135">
        <v>125.31</v>
      </c>
      <c r="K1135">
        <v>127.88</v>
      </c>
    </row>
    <row r="1136" spans="1:11" x14ac:dyDescent="0.2">
      <c r="A1136" t="s">
        <v>359</v>
      </c>
      <c r="B1136" t="s">
        <v>363</v>
      </c>
      <c r="C1136" t="s">
        <v>263</v>
      </c>
      <c r="D1136" t="s">
        <v>403</v>
      </c>
      <c r="E1136">
        <v>8972</v>
      </c>
      <c r="F1136">
        <v>2215</v>
      </c>
      <c r="G1136">
        <v>97.16</v>
      </c>
      <c r="H1136">
        <v>375</v>
      </c>
      <c r="I1136">
        <v>2483</v>
      </c>
      <c r="J1136">
        <v>119.69</v>
      </c>
      <c r="K1136">
        <v>120.7</v>
      </c>
    </row>
    <row r="1137" spans="1:11" x14ac:dyDescent="0.2">
      <c r="A1137" t="s">
        <v>359</v>
      </c>
      <c r="B1137" t="s">
        <v>363</v>
      </c>
      <c r="C1137" t="s">
        <v>284</v>
      </c>
      <c r="D1137" t="s">
        <v>403</v>
      </c>
      <c r="E1137">
        <v>9594</v>
      </c>
      <c r="F1137">
        <v>2189</v>
      </c>
      <c r="G1137">
        <v>93.61</v>
      </c>
      <c r="H1137">
        <v>485</v>
      </c>
      <c r="I1137">
        <v>2768</v>
      </c>
      <c r="J1137">
        <v>131.59</v>
      </c>
      <c r="K1137">
        <v>121.38</v>
      </c>
    </row>
    <row r="1138" spans="1:11" x14ac:dyDescent="0.2">
      <c r="A1138" t="s">
        <v>359</v>
      </c>
      <c r="B1138" t="s">
        <v>363</v>
      </c>
      <c r="C1138" t="s">
        <v>266</v>
      </c>
      <c r="D1138" t="s">
        <v>403</v>
      </c>
      <c r="E1138">
        <v>7780</v>
      </c>
      <c r="F1138">
        <v>1152</v>
      </c>
      <c r="G1138">
        <v>74.489999999999995</v>
      </c>
      <c r="H1138">
        <v>315</v>
      </c>
      <c r="I1138">
        <v>2232</v>
      </c>
      <c r="J1138">
        <v>99.46</v>
      </c>
      <c r="K1138">
        <v>97.25</v>
      </c>
    </row>
    <row r="1139" spans="1:11" x14ac:dyDescent="0.2">
      <c r="A1139" t="s">
        <v>359</v>
      </c>
      <c r="B1139" t="s">
        <v>363</v>
      </c>
      <c r="C1139" t="s">
        <v>279</v>
      </c>
      <c r="D1139" t="s">
        <v>403</v>
      </c>
      <c r="E1139">
        <v>4739</v>
      </c>
      <c r="F1139">
        <v>924</v>
      </c>
      <c r="G1139">
        <v>84.5</v>
      </c>
      <c r="H1139">
        <v>235</v>
      </c>
      <c r="I1139">
        <v>1494</v>
      </c>
      <c r="J1139">
        <v>124.85</v>
      </c>
      <c r="K1139">
        <v>114.32</v>
      </c>
    </row>
    <row r="1140" spans="1:11" x14ac:dyDescent="0.2">
      <c r="A1140" t="s">
        <v>359</v>
      </c>
      <c r="B1140" t="s">
        <v>363</v>
      </c>
      <c r="C1140" t="s">
        <v>373</v>
      </c>
      <c r="D1140" t="s">
        <v>403</v>
      </c>
      <c r="E1140">
        <v>3299</v>
      </c>
      <c r="F1140">
        <v>1017</v>
      </c>
      <c r="G1140">
        <v>109.78</v>
      </c>
      <c r="H1140">
        <v>131</v>
      </c>
      <c r="I1140">
        <v>878</v>
      </c>
      <c r="J1140">
        <v>132.53</v>
      </c>
      <c r="K1140">
        <v>131.04</v>
      </c>
    </row>
    <row r="1141" spans="1:11" x14ac:dyDescent="0.2">
      <c r="A1141" t="s">
        <v>359</v>
      </c>
      <c r="B1141" t="s">
        <v>363</v>
      </c>
      <c r="C1141" t="s">
        <v>275</v>
      </c>
      <c r="D1141" t="s">
        <v>403</v>
      </c>
      <c r="E1141">
        <v>9904</v>
      </c>
      <c r="F1141">
        <v>2861</v>
      </c>
      <c r="G1141">
        <v>107.87</v>
      </c>
      <c r="H1141">
        <v>396</v>
      </c>
      <c r="I1141">
        <v>2446</v>
      </c>
      <c r="J1141">
        <v>131.05000000000001</v>
      </c>
      <c r="K1141">
        <v>134.66</v>
      </c>
    </row>
    <row r="1142" spans="1:11" x14ac:dyDescent="0.2">
      <c r="A1142" t="s">
        <v>359</v>
      </c>
      <c r="B1142" t="s">
        <v>363</v>
      </c>
      <c r="C1142" t="s">
        <v>259</v>
      </c>
      <c r="D1142" t="s">
        <v>403</v>
      </c>
      <c r="E1142">
        <v>3067</v>
      </c>
      <c r="F1142">
        <v>763</v>
      </c>
      <c r="G1142">
        <v>95.76</v>
      </c>
      <c r="H1142">
        <v>119</v>
      </c>
      <c r="I1142">
        <v>794</v>
      </c>
      <c r="J1142">
        <v>106.76</v>
      </c>
      <c r="K1142">
        <v>112.73</v>
      </c>
    </row>
    <row r="1143" spans="1:11" x14ac:dyDescent="0.2">
      <c r="A1143" t="s">
        <v>359</v>
      </c>
      <c r="B1143" t="s">
        <v>363</v>
      </c>
      <c r="C1143" t="s">
        <v>288</v>
      </c>
      <c r="D1143" t="s">
        <v>403</v>
      </c>
      <c r="E1143">
        <v>997</v>
      </c>
      <c r="F1143">
        <v>206</v>
      </c>
      <c r="G1143">
        <v>92.15</v>
      </c>
      <c r="H1143">
        <v>41</v>
      </c>
      <c r="I1143">
        <v>302</v>
      </c>
      <c r="J1143">
        <v>122.71</v>
      </c>
      <c r="K1143">
        <v>105.94</v>
      </c>
    </row>
    <row r="1144" spans="1:11" x14ac:dyDescent="0.2">
      <c r="A1144" t="s">
        <v>359</v>
      </c>
      <c r="B1144" t="s">
        <v>363</v>
      </c>
      <c r="C1144" t="s">
        <v>268</v>
      </c>
      <c r="D1144" t="s">
        <v>403</v>
      </c>
      <c r="E1144">
        <v>9428</v>
      </c>
      <c r="F1144">
        <v>2427</v>
      </c>
      <c r="G1144">
        <v>98.66</v>
      </c>
      <c r="H1144">
        <v>394</v>
      </c>
      <c r="I1144">
        <v>2712</v>
      </c>
      <c r="J1144">
        <v>173.33</v>
      </c>
      <c r="K1144">
        <v>125.41</v>
      </c>
    </row>
    <row r="1145" spans="1:11" x14ac:dyDescent="0.2">
      <c r="A1145" t="s">
        <v>359</v>
      </c>
      <c r="B1145" t="s">
        <v>363</v>
      </c>
      <c r="C1145" t="s">
        <v>269</v>
      </c>
      <c r="D1145" t="s">
        <v>403</v>
      </c>
      <c r="E1145">
        <v>1055</v>
      </c>
      <c r="F1145">
        <v>244</v>
      </c>
      <c r="G1145">
        <v>90.8</v>
      </c>
      <c r="H1145">
        <v>45</v>
      </c>
      <c r="I1145">
        <v>350</v>
      </c>
      <c r="J1145">
        <v>125.6</v>
      </c>
      <c r="K1145">
        <v>113.36</v>
      </c>
    </row>
    <row r="1146" spans="1:11" x14ac:dyDescent="0.2">
      <c r="A1146" t="s">
        <v>359</v>
      </c>
      <c r="B1146" t="s">
        <v>363</v>
      </c>
      <c r="C1146" t="s">
        <v>271</v>
      </c>
      <c r="D1146" t="s">
        <v>403</v>
      </c>
      <c r="E1146">
        <v>10238</v>
      </c>
      <c r="F1146">
        <v>1743</v>
      </c>
      <c r="G1146">
        <v>79.239999999999995</v>
      </c>
      <c r="H1146">
        <v>500</v>
      </c>
      <c r="I1146">
        <v>3282</v>
      </c>
      <c r="J1146">
        <v>105.76</v>
      </c>
      <c r="K1146">
        <v>104.99</v>
      </c>
    </row>
    <row r="1147" spans="1:11" x14ac:dyDescent="0.2">
      <c r="A1147" t="s">
        <v>359</v>
      </c>
      <c r="B1147" t="s">
        <v>363</v>
      </c>
      <c r="C1147" t="s">
        <v>255</v>
      </c>
      <c r="D1147" t="s">
        <v>403</v>
      </c>
      <c r="E1147">
        <v>36800</v>
      </c>
      <c r="F1147">
        <v>8126</v>
      </c>
      <c r="G1147">
        <v>88.92</v>
      </c>
      <c r="H1147">
        <v>1661</v>
      </c>
      <c r="I1147">
        <v>11077</v>
      </c>
      <c r="J1147">
        <v>114.84</v>
      </c>
      <c r="K1147">
        <v>113.84</v>
      </c>
    </row>
    <row r="1148" spans="1:11" x14ac:dyDescent="0.2">
      <c r="A1148" t="s">
        <v>359</v>
      </c>
      <c r="B1148" t="s">
        <v>363</v>
      </c>
      <c r="C1148" t="s">
        <v>272</v>
      </c>
      <c r="D1148" t="s">
        <v>403</v>
      </c>
      <c r="E1148">
        <v>1975</v>
      </c>
      <c r="F1148">
        <v>338</v>
      </c>
      <c r="G1148">
        <v>79.37</v>
      </c>
      <c r="H1148">
        <v>73</v>
      </c>
      <c r="I1148">
        <v>556</v>
      </c>
      <c r="J1148">
        <v>130.36000000000001</v>
      </c>
      <c r="K1148">
        <v>115.06</v>
      </c>
    </row>
    <row r="1149" spans="1:11" x14ac:dyDescent="0.2">
      <c r="A1149" t="s">
        <v>359</v>
      </c>
      <c r="B1149" t="s">
        <v>363</v>
      </c>
      <c r="C1149" t="s">
        <v>249</v>
      </c>
      <c r="D1149" t="s">
        <v>403</v>
      </c>
      <c r="E1149">
        <v>11916</v>
      </c>
      <c r="F1149">
        <v>2988</v>
      </c>
      <c r="G1149">
        <v>94.4</v>
      </c>
      <c r="H1149">
        <v>537</v>
      </c>
      <c r="I1149">
        <v>3451</v>
      </c>
      <c r="J1149">
        <v>116.35</v>
      </c>
      <c r="K1149">
        <v>118.32</v>
      </c>
    </row>
    <row r="1150" spans="1:11" x14ac:dyDescent="0.2">
      <c r="A1150" t="s">
        <v>359</v>
      </c>
      <c r="B1150" t="s">
        <v>363</v>
      </c>
      <c r="C1150" t="s">
        <v>293</v>
      </c>
      <c r="D1150" t="s">
        <v>403</v>
      </c>
      <c r="E1150">
        <v>532</v>
      </c>
      <c r="F1150">
        <v>137</v>
      </c>
      <c r="G1150">
        <v>94.87</v>
      </c>
      <c r="H1150">
        <v>32</v>
      </c>
      <c r="I1150">
        <v>176</v>
      </c>
      <c r="J1150">
        <v>115.59</v>
      </c>
      <c r="K1150">
        <v>113.65</v>
      </c>
    </row>
    <row r="1151" spans="1:11" x14ac:dyDescent="0.2">
      <c r="A1151" t="s">
        <v>359</v>
      </c>
      <c r="B1151" t="s">
        <v>363</v>
      </c>
      <c r="C1151" t="s">
        <v>257</v>
      </c>
      <c r="D1151" t="s">
        <v>403</v>
      </c>
      <c r="E1151">
        <v>7042</v>
      </c>
      <c r="F1151">
        <v>1561</v>
      </c>
      <c r="G1151">
        <v>89.86</v>
      </c>
      <c r="H1151">
        <v>330</v>
      </c>
      <c r="I1151">
        <v>2188</v>
      </c>
      <c r="J1151">
        <v>112.01</v>
      </c>
      <c r="K1151">
        <v>107.84</v>
      </c>
    </row>
    <row r="1152" spans="1:11" x14ac:dyDescent="0.2">
      <c r="A1152" t="s">
        <v>359</v>
      </c>
      <c r="B1152" t="s">
        <v>363</v>
      </c>
      <c r="C1152" t="s">
        <v>244</v>
      </c>
      <c r="D1152" t="s">
        <v>403</v>
      </c>
      <c r="E1152">
        <v>4179</v>
      </c>
      <c r="F1152">
        <v>776</v>
      </c>
      <c r="G1152">
        <v>82.37</v>
      </c>
      <c r="H1152">
        <v>208</v>
      </c>
      <c r="I1152">
        <v>1318</v>
      </c>
      <c r="J1152">
        <v>104.49</v>
      </c>
      <c r="K1152">
        <v>103.45</v>
      </c>
    </row>
    <row r="1153" spans="1:11" x14ac:dyDescent="0.2">
      <c r="A1153" t="s">
        <v>359</v>
      </c>
      <c r="B1153" t="s">
        <v>363</v>
      </c>
      <c r="C1153" t="s">
        <v>265</v>
      </c>
      <c r="D1153" t="s">
        <v>403</v>
      </c>
      <c r="E1153">
        <v>3037</v>
      </c>
      <c r="F1153">
        <v>536</v>
      </c>
      <c r="G1153">
        <v>81.62</v>
      </c>
      <c r="H1153">
        <v>132</v>
      </c>
      <c r="I1153">
        <v>793</v>
      </c>
      <c r="J1153">
        <v>98.15</v>
      </c>
      <c r="K1153">
        <v>105.74</v>
      </c>
    </row>
    <row r="1154" spans="1:11" x14ac:dyDescent="0.2">
      <c r="A1154" t="s">
        <v>359</v>
      </c>
      <c r="B1154" t="s">
        <v>363</v>
      </c>
      <c r="C1154" t="s">
        <v>247</v>
      </c>
      <c r="D1154" t="s">
        <v>403</v>
      </c>
      <c r="E1154">
        <v>752</v>
      </c>
      <c r="F1154">
        <v>123</v>
      </c>
      <c r="G1154">
        <v>77.569999999999993</v>
      </c>
      <c r="H1154">
        <v>50</v>
      </c>
      <c r="I1154">
        <v>265</v>
      </c>
      <c r="J1154">
        <v>116.58</v>
      </c>
      <c r="K1154">
        <v>103</v>
      </c>
    </row>
    <row r="1155" spans="1:11" x14ac:dyDescent="0.2">
      <c r="A1155" t="s">
        <v>359</v>
      </c>
      <c r="B1155" t="s">
        <v>364</v>
      </c>
      <c r="C1155" t="s">
        <v>671</v>
      </c>
      <c r="D1155" t="s">
        <v>403</v>
      </c>
      <c r="E1155">
        <v>23510</v>
      </c>
      <c r="F1155">
        <v>2754</v>
      </c>
      <c r="G1155">
        <v>66.58</v>
      </c>
      <c r="H1155">
        <v>2325</v>
      </c>
      <c r="I1155">
        <v>14656</v>
      </c>
      <c r="J1155">
        <v>70.709999999999994</v>
      </c>
      <c r="K1155">
        <v>71</v>
      </c>
    </row>
    <row r="1156" spans="1:11" x14ac:dyDescent="0.2">
      <c r="A1156" t="s">
        <v>359</v>
      </c>
      <c r="B1156" t="s">
        <v>364</v>
      </c>
      <c r="C1156" t="s">
        <v>371</v>
      </c>
      <c r="D1156" t="s">
        <v>403</v>
      </c>
      <c r="E1156">
        <v>29</v>
      </c>
      <c r="F1156">
        <v>4</v>
      </c>
      <c r="G1156">
        <v>88.69</v>
      </c>
      <c r="H1156">
        <v>5</v>
      </c>
      <c r="I1156">
        <v>20</v>
      </c>
      <c r="J1156">
        <v>31.2</v>
      </c>
      <c r="K1156">
        <v>72.3</v>
      </c>
    </row>
    <row r="1157" spans="1:11" x14ac:dyDescent="0.2">
      <c r="A1157" t="s">
        <v>359</v>
      </c>
      <c r="B1157" t="s">
        <v>364</v>
      </c>
      <c r="C1157" t="s">
        <v>282</v>
      </c>
      <c r="D1157" t="s">
        <v>403</v>
      </c>
      <c r="E1157">
        <v>519</v>
      </c>
      <c r="F1157">
        <v>87</v>
      </c>
      <c r="G1157">
        <v>74.2</v>
      </c>
      <c r="H1157">
        <v>68</v>
      </c>
      <c r="I1157">
        <v>427</v>
      </c>
      <c r="J1157">
        <v>45.6</v>
      </c>
      <c r="K1157">
        <v>55.19</v>
      </c>
    </row>
    <row r="1158" spans="1:11" x14ac:dyDescent="0.2">
      <c r="A1158" t="s">
        <v>359</v>
      </c>
      <c r="B1158" t="s">
        <v>364</v>
      </c>
      <c r="C1158" t="s">
        <v>243</v>
      </c>
      <c r="D1158" t="s">
        <v>403</v>
      </c>
      <c r="E1158">
        <v>285</v>
      </c>
      <c r="F1158">
        <v>45</v>
      </c>
      <c r="G1158">
        <v>68.25</v>
      </c>
      <c r="H1158">
        <v>30</v>
      </c>
      <c r="I1158">
        <v>201</v>
      </c>
      <c r="J1158">
        <v>71.930000000000007</v>
      </c>
      <c r="K1158">
        <v>50.12</v>
      </c>
    </row>
    <row r="1159" spans="1:11" x14ac:dyDescent="0.2">
      <c r="A1159" t="s">
        <v>359</v>
      </c>
      <c r="B1159" t="s">
        <v>364</v>
      </c>
      <c r="C1159" t="s">
        <v>273</v>
      </c>
      <c r="D1159" t="s">
        <v>403</v>
      </c>
      <c r="E1159">
        <v>490</v>
      </c>
      <c r="F1159">
        <v>40</v>
      </c>
      <c r="G1159">
        <v>62</v>
      </c>
      <c r="H1159">
        <v>59</v>
      </c>
      <c r="I1159">
        <v>338</v>
      </c>
      <c r="J1159">
        <v>66.25</v>
      </c>
      <c r="K1159">
        <v>73.459999999999994</v>
      </c>
    </row>
    <row r="1160" spans="1:11" x14ac:dyDescent="0.2">
      <c r="A1160" t="s">
        <v>359</v>
      </c>
      <c r="B1160" t="s">
        <v>364</v>
      </c>
      <c r="C1160" t="s">
        <v>260</v>
      </c>
      <c r="D1160" t="s">
        <v>403</v>
      </c>
      <c r="E1160">
        <v>2090</v>
      </c>
      <c r="F1160">
        <v>197</v>
      </c>
      <c r="G1160">
        <v>63.43</v>
      </c>
      <c r="H1160">
        <v>243</v>
      </c>
      <c r="I1160">
        <v>1318</v>
      </c>
      <c r="J1160">
        <v>64.59</v>
      </c>
      <c r="K1160">
        <v>68.97</v>
      </c>
    </row>
    <row r="1161" spans="1:11" x14ac:dyDescent="0.2">
      <c r="A1161" t="s">
        <v>359</v>
      </c>
      <c r="B1161" t="s">
        <v>364</v>
      </c>
      <c r="C1161" t="s">
        <v>278</v>
      </c>
      <c r="D1161" t="s">
        <v>403</v>
      </c>
      <c r="E1161">
        <v>358</v>
      </c>
      <c r="F1161">
        <v>44</v>
      </c>
      <c r="G1161">
        <v>69.709999999999994</v>
      </c>
      <c r="H1161">
        <v>34</v>
      </c>
      <c r="I1161">
        <v>224</v>
      </c>
      <c r="J1161">
        <v>56.94</v>
      </c>
      <c r="K1161">
        <v>69.790000000000006</v>
      </c>
    </row>
    <row r="1162" spans="1:11" x14ac:dyDescent="0.2">
      <c r="A1162" t="s">
        <v>359</v>
      </c>
      <c r="B1162" t="s">
        <v>364</v>
      </c>
      <c r="C1162" t="s">
        <v>281</v>
      </c>
      <c r="D1162" t="s">
        <v>403</v>
      </c>
      <c r="E1162">
        <v>184</v>
      </c>
      <c r="F1162">
        <v>21</v>
      </c>
      <c r="G1162">
        <v>72.05</v>
      </c>
      <c r="H1162">
        <v>15</v>
      </c>
      <c r="I1162">
        <v>113</v>
      </c>
      <c r="J1162">
        <v>92.4</v>
      </c>
      <c r="K1162">
        <v>71.349999999999994</v>
      </c>
    </row>
    <row r="1163" spans="1:11" x14ac:dyDescent="0.2">
      <c r="A1163" t="s">
        <v>359</v>
      </c>
      <c r="B1163" t="s">
        <v>364</v>
      </c>
      <c r="C1163" t="s">
        <v>274</v>
      </c>
      <c r="D1163" t="s">
        <v>403</v>
      </c>
      <c r="E1163">
        <v>32</v>
      </c>
      <c r="F1163">
        <v>4</v>
      </c>
      <c r="G1163">
        <v>71.56</v>
      </c>
      <c r="H1163">
        <v>5</v>
      </c>
      <c r="I1163">
        <v>20</v>
      </c>
      <c r="J1163">
        <v>107</v>
      </c>
      <c r="K1163">
        <v>106.4</v>
      </c>
    </row>
    <row r="1164" spans="1:11" x14ac:dyDescent="0.2">
      <c r="A1164" t="s">
        <v>359</v>
      </c>
      <c r="B1164" t="s">
        <v>364</v>
      </c>
      <c r="C1164" t="s">
        <v>252</v>
      </c>
      <c r="D1164" t="s">
        <v>403</v>
      </c>
      <c r="E1164">
        <v>60</v>
      </c>
      <c r="F1164">
        <v>5</v>
      </c>
      <c r="G1164">
        <v>51.1</v>
      </c>
      <c r="H1164">
        <v>8</v>
      </c>
      <c r="I1164">
        <v>38</v>
      </c>
      <c r="J1164">
        <v>125.63</v>
      </c>
      <c r="K1164">
        <v>86.68</v>
      </c>
    </row>
    <row r="1165" spans="1:11" x14ac:dyDescent="0.2">
      <c r="A1165" t="s">
        <v>359</v>
      </c>
      <c r="B1165" t="s">
        <v>364</v>
      </c>
      <c r="C1165" t="s">
        <v>245</v>
      </c>
      <c r="D1165" t="s">
        <v>403</v>
      </c>
      <c r="E1165">
        <v>2158</v>
      </c>
      <c r="F1165">
        <v>223</v>
      </c>
      <c r="G1165">
        <v>63.61</v>
      </c>
      <c r="H1165">
        <v>212</v>
      </c>
      <c r="I1165">
        <v>1227</v>
      </c>
      <c r="J1165">
        <v>80.900000000000006</v>
      </c>
      <c r="K1165">
        <v>79.459999999999994</v>
      </c>
    </row>
    <row r="1166" spans="1:11" x14ac:dyDescent="0.2">
      <c r="A1166" t="s">
        <v>359</v>
      </c>
      <c r="B1166" t="s">
        <v>364</v>
      </c>
      <c r="C1166" t="s">
        <v>290</v>
      </c>
      <c r="D1166" t="s">
        <v>403</v>
      </c>
      <c r="E1166">
        <v>1079</v>
      </c>
      <c r="F1166">
        <v>112</v>
      </c>
      <c r="G1166">
        <v>63.27</v>
      </c>
      <c r="H1166">
        <v>91</v>
      </c>
      <c r="I1166">
        <v>631</v>
      </c>
      <c r="J1166">
        <v>82.73</v>
      </c>
      <c r="K1166">
        <v>78.58</v>
      </c>
    </row>
    <row r="1167" spans="1:11" x14ac:dyDescent="0.2">
      <c r="A1167" t="s">
        <v>359</v>
      </c>
      <c r="B1167" t="s">
        <v>364</v>
      </c>
      <c r="C1167" t="s">
        <v>289</v>
      </c>
      <c r="D1167" t="s">
        <v>403</v>
      </c>
      <c r="E1167">
        <v>61</v>
      </c>
      <c r="F1167">
        <v>15</v>
      </c>
      <c r="G1167">
        <v>88.66</v>
      </c>
      <c r="H1167">
        <v>3</v>
      </c>
      <c r="I1167">
        <v>28</v>
      </c>
      <c r="J1167">
        <v>114</v>
      </c>
      <c r="K1167">
        <v>99</v>
      </c>
    </row>
    <row r="1168" spans="1:11" x14ac:dyDescent="0.2">
      <c r="A1168" t="s">
        <v>359</v>
      </c>
      <c r="B1168" t="s">
        <v>364</v>
      </c>
      <c r="C1168" t="s">
        <v>291</v>
      </c>
      <c r="D1168" t="s">
        <v>403</v>
      </c>
      <c r="E1168">
        <v>269</v>
      </c>
      <c r="F1168">
        <v>23</v>
      </c>
      <c r="G1168">
        <v>59.77</v>
      </c>
      <c r="H1168">
        <v>32</v>
      </c>
      <c r="I1168">
        <v>180</v>
      </c>
      <c r="J1168">
        <v>60.09</v>
      </c>
      <c r="K1168">
        <v>63.51</v>
      </c>
    </row>
    <row r="1169" spans="1:11" x14ac:dyDescent="0.2">
      <c r="A1169" t="s">
        <v>359</v>
      </c>
      <c r="B1169" t="s">
        <v>364</v>
      </c>
      <c r="C1169" t="s">
        <v>262</v>
      </c>
      <c r="D1169" t="s">
        <v>403</v>
      </c>
      <c r="E1169">
        <v>111</v>
      </c>
      <c r="F1169">
        <v>6</v>
      </c>
      <c r="G1169">
        <v>57.04</v>
      </c>
      <c r="H1169">
        <v>9</v>
      </c>
      <c r="I1169">
        <v>82</v>
      </c>
      <c r="J1169">
        <v>73</v>
      </c>
      <c r="K1169">
        <v>75</v>
      </c>
    </row>
    <row r="1170" spans="1:11" x14ac:dyDescent="0.2">
      <c r="A1170" t="s">
        <v>359</v>
      </c>
      <c r="B1170" t="s">
        <v>364</v>
      </c>
      <c r="C1170" t="s">
        <v>277</v>
      </c>
      <c r="D1170" t="s">
        <v>403</v>
      </c>
      <c r="E1170">
        <v>519</v>
      </c>
      <c r="F1170">
        <v>75</v>
      </c>
      <c r="G1170">
        <v>72.91</v>
      </c>
      <c r="H1170">
        <v>50</v>
      </c>
      <c r="I1170">
        <v>380</v>
      </c>
      <c r="J1170">
        <v>51.78</v>
      </c>
      <c r="K1170">
        <v>58.07</v>
      </c>
    </row>
    <row r="1171" spans="1:11" x14ac:dyDescent="0.2">
      <c r="A1171" t="s">
        <v>359</v>
      </c>
      <c r="B1171" t="s">
        <v>364</v>
      </c>
      <c r="C1171" t="s">
        <v>258</v>
      </c>
      <c r="D1171" t="s">
        <v>403</v>
      </c>
      <c r="E1171">
        <v>330</v>
      </c>
      <c r="F1171">
        <v>48</v>
      </c>
      <c r="G1171">
        <v>64.87</v>
      </c>
      <c r="H1171">
        <v>35</v>
      </c>
      <c r="I1171">
        <v>219</v>
      </c>
      <c r="J1171">
        <v>64.31</v>
      </c>
      <c r="K1171">
        <v>66.760000000000005</v>
      </c>
    </row>
    <row r="1172" spans="1:11" x14ac:dyDescent="0.2">
      <c r="A1172" t="s">
        <v>359</v>
      </c>
      <c r="B1172" t="s">
        <v>364</v>
      </c>
      <c r="C1172" t="s">
        <v>292</v>
      </c>
      <c r="D1172" t="s">
        <v>403</v>
      </c>
      <c r="E1172">
        <v>240</v>
      </c>
      <c r="F1172">
        <v>15</v>
      </c>
      <c r="G1172">
        <v>63.04</v>
      </c>
      <c r="H1172">
        <v>19</v>
      </c>
      <c r="I1172">
        <v>140</v>
      </c>
      <c r="J1172">
        <v>49.63</v>
      </c>
      <c r="K1172">
        <v>67.489999999999995</v>
      </c>
    </row>
    <row r="1173" spans="1:11" x14ac:dyDescent="0.2">
      <c r="A1173" t="s">
        <v>359</v>
      </c>
      <c r="B1173" t="s">
        <v>364</v>
      </c>
      <c r="C1173" t="s">
        <v>264</v>
      </c>
      <c r="D1173" t="s">
        <v>403</v>
      </c>
      <c r="E1173">
        <v>262</v>
      </c>
      <c r="F1173">
        <v>47</v>
      </c>
      <c r="G1173">
        <v>72.790000000000006</v>
      </c>
      <c r="H1173">
        <v>22</v>
      </c>
      <c r="I1173">
        <v>191</v>
      </c>
      <c r="J1173">
        <v>51.86</v>
      </c>
      <c r="K1173">
        <v>58.15</v>
      </c>
    </row>
    <row r="1174" spans="1:11" x14ac:dyDescent="0.2">
      <c r="A1174" t="s">
        <v>359</v>
      </c>
      <c r="B1174" t="s">
        <v>364</v>
      </c>
      <c r="C1174" t="s">
        <v>248</v>
      </c>
      <c r="D1174" t="s">
        <v>403</v>
      </c>
      <c r="E1174">
        <v>331</v>
      </c>
      <c r="F1174">
        <v>59</v>
      </c>
      <c r="G1174">
        <v>75.45</v>
      </c>
      <c r="H1174">
        <v>49</v>
      </c>
      <c r="I1174">
        <v>275</v>
      </c>
      <c r="J1174">
        <v>53.47</v>
      </c>
      <c r="K1174">
        <v>66.12</v>
      </c>
    </row>
    <row r="1175" spans="1:11" x14ac:dyDescent="0.2">
      <c r="A1175" t="s">
        <v>359</v>
      </c>
      <c r="B1175" t="s">
        <v>364</v>
      </c>
      <c r="C1175" t="s">
        <v>253</v>
      </c>
      <c r="D1175" t="s">
        <v>403</v>
      </c>
      <c r="E1175">
        <v>341</v>
      </c>
      <c r="F1175">
        <v>40</v>
      </c>
      <c r="G1175">
        <v>68.040000000000006</v>
      </c>
      <c r="H1175">
        <v>29</v>
      </c>
      <c r="I1175">
        <v>182</v>
      </c>
      <c r="J1175">
        <v>73.52</v>
      </c>
      <c r="K1175">
        <v>75.260000000000005</v>
      </c>
    </row>
    <row r="1176" spans="1:11" x14ac:dyDescent="0.2">
      <c r="A1176" t="s">
        <v>359</v>
      </c>
      <c r="B1176" t="s">
        <v>364</v>
      </c>
      <c r="C1176" t="s">
        <v>270</v>
      </c>
      <c r="D1176" t="s">
        <v>403</v>
      </c>
      <c r="E1176">
        <v>420</v>
      </c>
      <c r="F1176">
        <v>56</v>
      </c>
      <c r="G1176">
        <v>65.510000000000005</v>
      </c>
      <c r="H1176">
        <v>28</v>
      </c>
      <c r="I1176">
        <v>206</v>
      </c>
      <c r="J1176">
        <v>92.25</v>
      </c>
      <c r="K1176">
        <v>86.9</v>
      </c>
    </row>
    <row r="1177" spans="1:11" x14ac:dyDescent="0.2">
      <c r="A1177" t="s">
        <v>359</v>
      </c>
      <c r="B1177" t="s">
        <v>364</v>
      </c>
      <c r="C1177" t="s">
        <v>280</v>
      </c>
      <c r="D1177" t="s">
        <v>403</v>
      </c>
      <c r="E1177">
        <v>100</v>
      </c>
      <c r="F1177">
        <v>15</v>
      </c>
      <c r="G1177">
        <v>69.8</v>
      </c>
      <c r="H1177">
        <v>11</v>
      </c>
      <c r="I1177">
        <v>63</v>
      </c>
      <c r="J1177">
        <v>74.36</v>
      </c>
      <c r="K1177">
        <v>74.98</v>
      </c>
    </row>
    <row r="1178" spans="1:11" x14ac:dyDescent="0.2">
      <c r="A1178" t="s">
        <v>359</v>
      </c>
      <c r="B1178" t="s">
        <v>364</v>
      </c>
      <c r="C1178" t="s">
        <v>254</v>
      </c>
      <c r="D1178" t="s">
        <v>403</v>
      </c>
      <c r="E1178">
        <v>601</v>
      </c>
      <c r="F1178">
        <v>102</v>
      </c>
      <c r="G1178">
        <v>73.569999999999993</v>
      </c>
      <c r="H1178">
        <v>64</v>
      </c>
      <c r="I1178">
        <v>443</v>
      </c>
      <c r="J1178">
        <v>70.92</v>
      </c>
      <c r="K1178">
        <v>58.41</v>
      </c>
    </row>
    <row r="1179" spans="1:11" x14ac:dyDescent="0.2">
      <c r="A1179" t="s">
        <v>359</v>
      </c>
      <c r="B1179" t="s">
        <v>364</v>
      </c>
      <c r="C1179" t="s">
        <v>261</v>
      </c>
      <c r="D1179" t="s">
        <v>403</v>
      </c>
      <c r="E1179">
        <v>317</v>
      </c>
      <c r="F1179">
        <v>24</v>
      </c>
      <c r="G1179">
        <v>57.96</v>
      </c>
      <c r="H1179">
        <v>43</v>
      </c>
      <c r="I1179">
        <v>202</v>
      </c>
      <c r="J1179">
        <v>63.02</v>
      </c>
      <c r="K1179">
        <v>62.03</v>
      </c>
    </row>
    <row r="1180" spans="1:11" x14ac:dyDescent="0.2">
      <c r="A1180" t="s">
        <v>359</v>
      </c>
      <c r="B1180" t="s">
        <v>364</v>
      </c>
      <c r="C1180" t="s">
        <v>267</v>
      </c>
      <c r="D1180" t="s">
        <v>403</v>
      </c>
      <c r="E1180">
        <v>420</v>
      </c>
      <c r="F1180">
        <v>69</v>
      </c>
      <c r="G1180">
        <v>76.23</v>
      </c>
      <c r="H1180">
        <v>37</v>
      </c>
      <c r="I1180">
        <v>310</v>
      </c>
      <c r="J1180">
        <v>71.78</v>
      </c>
      <c r="K1180">
        <v>69.17</v>
      </c>
    </row>
    <row r="1181" spans="1:11" x14ac:dyDescent="0.2">
      <c r="A1181" t="s">
        <v>359</v>
      </c>
      <c r="B1181" t="s">
        <v>364</v>
      </c>
      <c r="C1181" t="s">
        <v>283</v>
      </c>
      <c r="D1181" t="s">
        <v>403</v>
      </c>
      <c r="E1181">
        <v>280</v>
      </c>
      <c r="F1181">
        <v>61</v>
      </c>
      <c r="G1181">
        <v>84.6</v>
      </c>
      <c r="H1181">
        <v>14</v>
      </c>
      <c r="I1181">
        <v>181</v>
      </c>
      <c r="J1181">
        <v>57.64</v>
      </c>
      <c r="K1181">
        <v>60.19</v>
      </c>
    </row>
    <row r="1182" spans="1:11" x14ac:dyDescent="0.2">
      <c r="A1182" t="s">
        <v>359</v>
      </c>
      <c r="B1182" t="s">
        <v>364</v>
      </c>
      <c r="C1182" t="s">
        <v>286</v>
      </c>
      <c r="D1182" t="s">
        <v>403</v>
      </c>
      <c r="E1182">
        <v>94</v>
      </c>
      <c r="F1182">
        <v>9</v>
      </c>
      <c r="G1182">
        <v>62.47</v>
      </c>
      <c r="H1182">
        <v>10</v>
      </c>
      <c r="I1182">
        <v>50</v>
      </c>
      <c r="J1182">
        <v>66.400000000000006</v>
      </c>
      <c r="K1182">
        <v>60.74</v>
      </c>
    </row>
    <row r="1183" spans="1:11" x14ac:dyDescent="0.2">
      <c r="A1183" t="s">
        <v>359</v>
      </c>
      <c r="B1183" t="s">
        <v>364</v>
      </c>
      <c r="C1183" t="s">
        <v>276</v>
      </c>
      <c r="D1183" t="s">
        <v>403</v>
      </c>
      <c r="E1183">
        <v>1007</v>
      </c>
      <c r="F1183">
        <v>130</v>
      </c>
      <c r="G1183">
        <v>71.45</v>
      </c>
      <c r="H1183">
        <v>94</v>
      </c>
      <c r="I1183">
        <v>580</v>
      </c>
      <c r="J1183">
        <v>76.569999999999993</v>
      </c>
      <c r="K1183">
        <v>78.33</v>
      </c>
    </row>
    <row r="1184" spans="1:11" x14ac:dyDescent="0.2">
      <c r="A1184" t="s">
        <v>359</v>
      </c>
      <c r="B1184" t="s">
        <v>364</v>
      </c>
      <c r="C1184" t="s">
        <v>251</v>
      </c>
      <c r="D1184" t="s">
        <v>403</v>
      </c>
      <c r="E1184">
        <v>35</v>
      </c>
      <c r="F1184">
        <v>4</v>
      </c>
      <c r="G1184">
        <v>72.83</v>
      </c>
      <c r="H1184">
        <v>6</v>
      </c>
      <c r="I1184">
        <v>25</v>
      </c>
      <c r="J1184">
        <v>54.17</v>
      </c>
      <c r="K1184">
        <v>69.64</v>
      </c>
    </row>
    <row r="1185" spans="1:11" x14ac:dyDescent="0.2">
      <c r="A1185" t="s">
        <v>359</v>
      </c>
      <c r="B1185" t="s">
        <v>364</v>
      </c>
      <c r="C1185" t="s">
        <v>250</v>
      </c>
      <c r="D1185" t="s">
        <v>403</v>
      </c>
      <c r="E1185">
        <v>112</v>
      </c>
      <c r="F1185">
        <v>11</v>
      </c>
      <c r="G1185">
        <v>74.38</v>
      </c>
      <c r="H1185">
        <v>17</v>
      </c>
      <c r="I1185">
        <v>79</v>
      </c>
      <c r="J1185">
        <v>81.59</v>
      </c>
      <c r="K1185">
        <v>70.650000000000006</v>
      </c>
    </row>
    <row r="1186" spans="1:11" x14ac:dyDescent="0.2">
      <c r="A1186" t="s">
        <v>359</v>
      </c>
      <c r="B1186" t="s">
        <v>364</v>
      </c>
      <c r="C1186" t="s">
        <v>287</v>
      </c>
      <c r="D1186" t="s">
        <v>403</v>
      </c>
      <c r="E1186">
        <v>97</v>
      </c>
      <c r="F1186">
        <v>12</v>
      </c>
      <c r="G1186">
        <v>74.16</v>
      </c>
      <c r="H1186">
        <v>4</v>
      </c>
      <c r="I1186">
        <v>43</v>
      </c>
      <c r="J1186">
        <v>65.5</v>
      </c>
      <c r="K1186">
        <v>75.81</v>
      </c>
    </row>
    <row r="1187" spans="1:11" x14ac:dyDescent="0.2">
      <c r="A1187" t="s">
        <v>359</v>
      </c>
      <c r="B1187" t="s">
        <v>364</v>
      </c>
      <c r="C1187" t="s">
        <v>285</v>
      </c>
      <c r="D1187" t="s">
        <v>403</v>
      </c>
      <c r="E1187">
        <v>443</v>
      </c>
      <c r="F1187">
        <v>39</v>
      </c>
      <c r="G1187">
        <v>62.18</v>
      </c>
      <c r="H1187">
        <v>36</v>
      </c>
      <c r="I1187">
        <v>210</v>
      </c>
      <c r="J1187">
        <v>80.69</v>
      </c>
      <c r="K1187">
        <v>85.26</v>
      </c>
    </row>
    <row r="1188" spans="1:11" x14ac:dyDescent="0.2">
      <c r="A1188" t="s">
        <v>359</v>
      </c>
      <c r="B1188" t="s">
        <v>364</v>
      </c>
      <c r="C1188" t="s">
        <v>246</v>
      </c>
      <c r="D1188" t="s">
        <v>403</v>
      </c>
      <c r="E1188">
        <v>190</v>
      </c>
      <c r="F1188">
        <v>18</v>
      </c>
      <c r="G1188">
        <v>63.61</v>
      </c>
      <c r="H1188">
        <v>17</v>
      </c>
      <c r="I1188">
        <v>122</v>
      </c>
      <c r="J1188">
        <v>66.709999999999994</v>
      </c>
      <c r="K1188">
        <v>66.91</v>
      </c>
    </row>
    <row r="1189" spans="1:11" x14ac:dyDescent="0.2">
      <c r="A1189" t="s">
        <v>359</v>
      </c>
      <c r="B1189" t="s">
        <v>364</v>
      </c>
      <c r="C1189" t="s">
        <v>256</v>
      </c>
      <c r="D1189" t="s">
        <v>403</v>
      </c>
      <c r="E1189">
        <v>249</v>
      </c>
      <c r="F1189">
        <v>20</v>
      </c>
      <c r="G1189">
        <v>60.88</v>
      </c>
      <c r="H1189">
        <v>19</v>
      </c>
      <c r="I1189">
        <v>135</v>
      </c>
      <c r="J1189">
        <v>51.42</v>
      </c>
      <c r="K1189">
        <v>65.05</v>
      </c>
    </row>
    <row r="1190" spans="1:11" x14ac:dyDescent="0.2">
      <c r="A1190" t="s">
        <v>359</v>
      </c>
      <c r="B1190" t="s">
        <v>364</v>
      </c>
      <c r="C1190" t="s">
        <v>263</v>
      </c>
      <c r="D1190" t="s">
        <v>403</v>
      </c>
      <c r="E1190">
        <v>933</v>
      </c>
      <c r="F1190">
        <v>71</v>
      </c>
      <c r="G1190">
        <v>60.02</v>
      </c>
      <c r="H1190">
        <v>79</v>
      </c>
      <c r="I1190">
        <v>541</v>
      </c>
      <c r="J1190">
        <v>76.8</v>
      </c>
      <c r="K1190">
        <v>79.48</v>
      </c>
    </row>
    <row r="1191" spans="1:11" x14ac:dyDescent="0.2">
      <c r="A1191" t="s">
        <v>359</v>
      </c>
      <c r="B1191" t="s">
        <v>364</v>
      </c>
      <c r="C1191" t="s">
        <v>284</v>
      </c>
      <c r="D1191" t="s">
        <v>403</v>
      </c>
      <c r="E1191">
        <v>693</v>
      </c>
      <c r="F1191">
        <v>130</v>
      </c>
      <c r="G1191">
        <v>75.77</v>
      </c>
      <c r="H1191">
        <v>69</v>
      </c>
      <c r="I1191">
        <v>494</v>
      </c>
      <c r="J1191">
        <v>56.96</v>
      </c>
      <c r="K1191">
        <v>56.51</v>
      </c>
    </row>
    <row r="1192" spans="1:11" x14ac:dyDescent="0.2">
      <c r="A1192" t="s">
        <v>359</v>
      </c>
      <c r="B1192" t="s">
        <v>364</v>
      </c>
      <c r="C1192" t="s">
        <v>266</v>
      </c>
      <c r="D1192" t="s">
        <v>403</v>
      </c>
      <c r="E1192">
        <v>485</v>
      </c>
      <c r="F1192">
        <v>54</v>
      </c>
      <c r="G1192">
        <v>63.04</v>
      </c>
      <c r="H1192">
        <v>50</v>
      </c>
      <c r="I1192">
        <v>297</v>
      </c>
      <c r="J1192">
        <v>54.6</v>
      </c>
      <c r="K1192">
        <v>66.81</v>
      </c>
    </row>
    <row r="1193" spans="1:11" x14ac:dyDescent="0.2">
      <c r="A1193" t="s">
        <v>359</v>
      </c>
      <c r="B1193" t="s">
        <v>364</v>
      </c>
      <c r="C1193" t="s">
        <v>279</v>
      </c>
      <c r="D1193" t="s">
        <v>403</v>
      </c>
      <c r="E1193">
        <v>311</v>
      </c>
      <c r="F1193">
        <v>36</v>
      </c>
      <c r="G1193">
        <v>64.709999999999994</v>
      </c>
      <c r="H1193">
        <v>32</v>
      </c>
      <c r="I1193">
        <v>189</v>
      </c>
      <c r="J1193">
        <v>96.38</v>
      </c>
      <c r="K1193">
        <v>68.260000000000005</v>
      </c>
    </row>
    <row r="1194" spans="1:11" x14ac:dyDescent="0.2">
      <c r="A1194" t="s">
        <v>359</v>
      </c>
      <c r="B1194" t="s">
        <v>364</v>
      </c>
      <c r="C1194" t="s">
        <v>373</v>
      </c>
      <c r="D1194" t="s">
        <v>403</v>
      </c>
      <c r="E1194">
        <v>281</v>
      </c>
      <c r="F1194">
        <v>59</v>
      </c>
      <c r="G1194">
        <v>88.02</v>
      </c>
      <c r="H1194">
        <v>6</v>
      </c>
      <c r="I1194">
        <v>55</v>
      </c>
      <c r="J1194">
        <v>74.83</v>
      </c>
      <c r="K1194">
        <v>102.13</v>
      </c>
    </row>
    <row r="1195" spans="1:11" x14ac:dyDescent="0.2">
      <c r="A1195" t="s">
        <v>359</v>
      </c>
      <c r="B1195" t="s">
        <v>364</v>
      </c>
      <c r="C1195" t="s">
        <v>275</v>
      </c>
      <c r="D1195" t="s">
        <v>403</v>
      </c>
      <c r="E1195">
        <v>1205</v>
      </c>
      <c r="F1195">
        <v>120</v>
      </c>
      <c r="G1195">
        <v>60.93</v>
      </c>
      <c r="H1195">
        <v>96</v>
      </c>
      <c r="I1195">
        <v>634</v>
      </c>
      <c r="J1195">
        <v>83.15</v>
      </c>
      <c r="K1195">
        <v>81.150000000000006</v>
      </c>
    </row>
    <row r="1196" spans="1:11" x14ac:dyDescent="0.2">
      <c r="A1196" t="s">
        <v>359</v>
      </c>
      <c r="B1196" t="s">
        <v>364</v>
      </c>
      <c r="C1196" t="s">
        <v>259</v>
      </c>
      <c r="D1196" t="s">
        <v>403</v>
      </c>
      <c r="E1196">
        <v>413</v>
      </c>
      <c r="F1196">
        <v>39</v>
      </c>
      <c r="G1196">
        <v>67.09</v>
      </c>
      <c r="H1196">
        <v>32</v>
      </c>
      <c r="I1196">
        <v>291</v>
      </c>
      <c r="J1196">
        <v>124.28</v>
      </c>
      <c r="K1196">
        <v>89.76</v>
      </c>
    </row>
    <row r="1197" spans="1:11" x14ac:dyDescent="0.2">
      <c r="A1197" t="s">
        <v>359</v>
      </c>
      <c r="B1197" t="s">
        <v>364</v>
      </c>
      <c r="C1197" t="s">
        <v>288</v>
      </c>
      <c r="D1197" t="s">
        <v>403</v>
      </c>
      <c r="E1197">
        <v>57</v>
      </c>
      <c r="F1197">
        <v>4</v>
      </c>
      <c r="G1197">
        <v>62.77</v>
      </c>
      <c r="H1197">
        <v>7</v>
      </c>
      <c r="I1197">
        <v>41</v>
      </c>
      <c r="J1197">
        <v>125.57</v>
      </c>
      <c r="K1197">
        <v>90.76</v>
      </c>
    </row>
    <row r="1198" spans="1:11" x14ac:dyDescent="0.2">
      <c r="A1198" t="s">
        <v>359</v>
      </c>
      <c r="B1198" t="s">
        <v>364</v>
      </c>
      <c r="C1198" t="s">
        <v>268</v>
      </c>
      <c r="D1198" t="s">
        <v>403</v>
      </c>
      <c r="E1198">
        <v>654</v>
      </c>
      <c r="F1198">
        <v>74</v>
      </c>
      <c r="G1198">
        <v>65.41</v>
      </c>
      <c r="H1198">
        <v>61</v>
      </c>
      <c r="I1198">
        <v>397</v>
      </c>
      <c r="J1198">
        <v>73.84</v>
      </c>
      <c r="K1198">
        <v>76.790000000000006</v>
      </c>
    </row>
    <row r="1199" spans="1:11" x14ac:dyDescent="0.2">
      <c r="A1199" t="s">
        <v>359</v>
      </c>
      <c r="B1199" t="s">
        <v>364</v>
      </c>
      <c r="C1199" t="s">
        <v>269</v>
      </c>
      <c r="D1199" t="s">
        <v>403</v>
      </c>
      <c r="E1199">
        <v>64</v>
      </c>
      <c r="F1199">
        <v>3</v>
      </c>
      <c r="G1199">
        <v>57.61</v>
      </c>
      <c r="H1199">
        <v>12</v>
      </c>
      <c r="I1199">
        <v>45</v>
      </c>
      <c r="J1199">
        <v>67.42</v>
      </c>
      <c r="K1199">
        <v>65.78</v>
      </c>
    </row>
    <row r="1200" spans="1:11" x14ac:dyDescent="0.2">
      <c r="A1200" t="s">
        <v>359</v>
      </c>
      <c r="B1200" t="s">
        <v>364</v>
      </c>
      <c r="C1200" t="s">
        <v>271</v>
      </c>
      <c r="D1200" t="s">
        <v>403</v>
      </c>
      <c r="E1200">
        <v>513</v>
      </c>
      <c r="F1200">
        <v>79</v>
      </c>
      <c r="G1200">
        <v>72.02</v>
      </c>
      <c r="H1200">
        <v>44</v>
      </c>
      <c r="I1200">
        <v>384</v>
      </c>
      <c r="J1200">
        <v>48.89</v>
      </c>
      <c r="K1200">
        <v>59.7</v>
      </c>
    </row>
    <row r="1201" spans="1:11" x14ac:dyDescent="0.2">
      <c r="A1201" t="s">
        <v>359</v>
      </c>
      <c r="B1201" t="s">
        <v>364</v>
      </c>
      <c r="C1201" t="s">
        <v>255</v>
      </c>
      <c r="D1201" t="s">
        <v>403</v>
      </c>
      <c r="E1201">
        <v>1914</v>
      </c>
      <c r="F1201">
        <v>183</v>
      </c>
      <c r="G1201">
        <v>63.67</v>
      </c>
      <c r="H1201">
        <v>228</v>
      </c>
      <c r="I1201">
        <v>1246</v>
      </c>
      <c r="J1201">
        <v>65.28</v>
      </c>
      <c r="K1201">
        <v>66.41</v>
      </c>
    </row>
    <row r="1202" spans="1:11" x14ac:dyDescent="0.2">
      <c r="A1202" t="s">
        <v>359</v>
      </c>
      <c r="B1202" t="s">
        <v>364</v>
      </c>
      <c r="C1202" t="s">
        <v>272</v>
      </c>
      <c r="D1202" t="s">
        <v>403</v>
      </c>
      <c r="E1202">
        <v>170</v>
      </c>
      <c r="F1202">
        <v>13</v>
      </c>
      <c r="G1202">
        <v>58.73</v>
      </c>
      <c r="H1202">
        <v>19</v>
      </c>
      <c r="I1202">
        <v>117</v>
      </c>
      <c r="J1202">
        <v>62.79</v>
      </c>
      <c r="K1202">
        <v>77.83</v>
      </c>
    </row>
    <row r="1203" spans="1:11" x14ac:dyDescent="0.2">
      <c r="A1203" t="s">
        <v>359</v>
      </c>
      <c r="B1203" t="s">
        <v>364</v>
      </c>
      <c r="C1203" t="s">
        <v>249</v>
      </c>
      <c r="D1203" t="s">
        <v>403</v>
      </c>
      <c r="E1203">
        <v>685</v>
      </c>
      <c r="F1203">
        <v>87</v>
      </c>
      <c r="G1203">
        <v>68.31</v>
      </c>
      <c r="H1203">
        <v>68</v>
      </c>
      <c r="I1203">
        <v>377</v>
      </c>
      <c r="J1203">
        <v>86.03</v>
      </c>
      <c r="K1203">
        <v>87.03</v>
      </c>
    </row>
    <row r="1204" spans="1:11" x14ac:dyDescent="0.2">
      <c r="A1204" t="s">
        <v>359</v>
      </c>
      <c r="B1204" t="s">
        <v>364</v>
      </c>
      <c r="C1204" t="s">
        <v>293</v>
      </c>
      <c r="D1204" t="s">
        <v>403</v>
      </c>
      <c r="E1204">
        <v>35</v>
      </c>
      <c r="F1204">
        <v>5</v>
      </c>
      <c r="G1204">
        <v>74.34</v>
      </c>
      <c r="H1204">
        <v>1</v>
      </c>
      <c r="I1204">
        <v>16</v>
      </c>
      <c r="J1204">
        <v>16</v>
      </c>
      <c r="K1204">
        <v>72.75</v>
      </c>
    </row>
    <row r="1205" spans="1:11" x14ac:dyDescent="0.2">
      <c r="A1205" t="s">
        <v>359</v>
      </c>
      <c r="B1205" t="s">
        <v>364</v>
      </c>
      <c r="C1205" t="s">
        <v>257</v>
      </c>
      <c r="D1205" t="s">
        <v>403</v>
      </c>
      <c r="E1205">
        <v>506</v>
      </c>
      <c r="F1205">
        <v>68</v>
      </c>
      <c r="G1205">
        <v>72.010000000000005</v>
      </c>
      <c r="H1205">
        <v>48</v>
      </c>
      <c r="I1205">
        <v>292</v>
      </c>
      <c r="J1205">
        <v>78.73</v>
      </c>
      <c r="K1205">
        <v>76.66</v>
      </c>
    </row>
    <row r="1206" spans="1:11" x14ac:dyDescent="0.2">
      <c r="A1206" t="s">
        <v>359</v>
      </c>
      <c r="B1206" t="s">
        <v>364</v>
      </c>
      <c r="C1206" t="s">
        <v>244</v>
      </c>
      <c r="D1206" t="s">
        <v>403</v>
      </c>
      <c r="E1206">
        <v>261</v>
      </c>
      <c r="F1206">
        <v>35</v>
      </c>
      <c r="G1206">
        <v>64.849999999999994</v>
      </c>
      <c r="H1206">
        <v>38</v>
      </c>
      <c r="I1206">
        <v>218</v>
      </c>
      <c r="J1206">
        <v>50.45</v>
      </c>
      <c r="K1206">
        <v>51.03</v>
      </c>
    </row>
    <row r="1207" spans="1:11" x14ac:dyDescent="0.2">
      <c r="A1207" t="s">
        <v>359</v>
      </c>
      <c r="B1207" t="s">
        <v>364</v>
      </c>
      <c r="C1207" t="s">
        <v>265</v>
      </c>
      <c r="D1207" t="s">
        <v>403</v>
      </c>
      <c r="E1207">
        <v>192</v>
      </c>
      <c r="F1207">
        <v>14</v>
      </c>
      <c r="G1207">
        <v>60.31</v>
      </c>
      <c r="H1207">
        <v>15</v>
      </c>
      <c r="I1207">
        <v>116</v>
      </c>
      <c r="J1207">
        <v>133.66999999999999</v>
      </c>
      <c r="K1207">
        <v>72.569999999999993</v>
      </c>
    </row>
    <row r="1208" spans="1:11" x14ac:dyDescent="0.2">
      <c r="A1208" t="s">
        <v>359</v>
      </c>
      <c r="B1208" t="s">
        <v>364</v>
      </c>
      <c r="C1208" t="s">
        <v>247</v>
      </c>
      <c r="D1208" t="s">
        <v>403</v>
      </c>
      <c r="E1208">
        <v>25</v>
      </c>
      <c r="G1208">
        <v>57.92</v>
      </c>
      <c r="H1208">
        <v>2</v>
      </c>
      <c r="I1208">
        <v>23</v>
      </c>
      <c r="J1208">
        <v>38.5</v>
      </c>
      <c r="K1208">
        <v>91.13</v>
      </c>
    </row>
    <row r="1209" spans="1:11" x14ac:dyDescent="0.2">
      <c r="A1209" t="s">
        <v>359</v>
      </c>
      <c r="B1209" t="s">
        <v>365</v>
      </c>
      <c r="C1209" t="s">
        <v>671</v>
      </c>
      <c r="D1209" t="s">
        <v>403</v>
      </c>
      <c r="E1209">
        <v>10770</v>
      </c>
      <c r="F1209">
        <v>994</v>
      </c>
      <c r="G1209">
        <v>58.45</v>
      </c>
      <c r="H1209">
        <v>486</v>
      </c>
      <c r="I1209">
        <v>2558</v>
      </c>
      <c r="J1209">
        <v>101.27</v>
      </c>
      <c r="K1209">
        <v>102.35</v>
      </c>
    </row>
    <row r="1210" spans="1:11" x14ac:dyDescent="0.2">
      <c r="A1210" t="s">
        <v>359</v>
      </c>
      <c r="B1210" t="s">
        <v>365</v>
      </c>
      <c r="C1210" t="s">
        <v>371</v>
      </c>
      <c r="D1210" t="s">
        <v>403</v>
      </c>
      <c r="E1210">
        <v>63</v>
      </c>
      <c r="F1210">
        <v>6</v>
      </c>
      <c r="G1210">
        <v>65.63</v>
      </c>
      <c r="H1210">
        <v>2</v>
      </c>
      <c r="I1210">
        <v>6</v>
      </c>
      <c r="J1210">
        <v>126</v>
      </c>
      <c r="K1210">
        <v>99.67</v>
      </c>
    </row>
    <row r="1211" spans="1:11" x14ac:dyDescent="0.2">
      <c r="A1211" t="s">
        <v>359</v>
      </c>
      <c r="B1211" t="s">
        <v>365</v>
      </c>
      <c r="C1211" t="s">
        <v>282</v>
      </c>
      <c r="D1211" t="s">
        <v>403</v>
      </c>
      <c r="E1211">
        <v>189</v>
      </c>
      <c r="F1211">
        <v>20</v>
      </c>
      <c r="G1211">
        <v>56.31</v>
      </c>
      <c r="H1211">
        <v>9</v>
      </c>
      <c r="I1211">
        <v>50</v>
      </c>
      <c r="J1211">
        <v>94.33</v>
      </c>
      <c r="K1211">
        <v>101.9</v>
      </c>
    </row>
    <row r="1212" spans="1:11" x14ac:dyDescent="0.2">
      <c r="A1212" t="s">
        <v>359</v>
      </c>
      <c r="B1212" t="s">
        <v>365</v>
      </c>
      <c r="C1212" t="s">
        <v>243</v>
      </c>
      <c r="D1212" t="s">
        <v>403</v>
      </c>
      <c r="E1212">
        <v>40</v>
      </c>
      <c r="F1212">
        <v>3</v>
      </c>
      <c r="G1212">
        <v>63.95</v>
      </c>
      <c r="H1212">
        <v>6</v>
      </c>
      <c r="I1212">
        <v>20</v>
      </c>
      <c r="J1212">
        <v>88.5</v>
      </c>
      <c r="K1212">
        <v>99.4</v>
      </c>
    </row>
    <row r="1213" spans="1:11" x14ac:dyDescent="0.2">
      <c r="A1213" t="s">
        <v>359</v>
      </c>
      <c r="B1213" t="s">
        <v>365</v>
      </c>
      <c r="C1213" t="s">
        <v>273</v>
      </c>
      <c r="D1213" t="s">
        <v>403</v>
      </c>
      <c r="E1213">
        <v>151</v>
      </c>
      <c r="F1213">
        <v>12</v>
      </c>
      <c r="G1213">
        <v>56.88</v>
      </c>
      <c r="H1213">
        <v>9</v>
      </c>
      <c r="I1213">
        <v>38</v>
      </c>
      <c r="J1213">
        <v>116.78</v>
      </c>
      <c r="K1213">
        <v>114.66</v>
      </c>
    </row>
    <row r="1214" spans="1:11" x14ac:dyDescent="0.2">
      <c r="A1214" t="s">
        <v>359</v>
      </c>
      <c r="B1214" t="s">
        <v>365</v>
      </c>
      <c r="C1214" t="s">
        <v>260</v>
      </c>
      <c r="D1214" t="s">
        <v>403</v>
      </c>
      <c r="E1214">
        <v>842</v>
      </c>
      <c r="F1214">
        <v>89</v>
      </c>
      <c r="G1214">
        <v>60.68</v>
      </c>
      <c r="H1214">
        <v>36</v>
      </c>
      <c r="I1214">
        <v>154</v>
      </c>
      <c r="J1214">
        <v>95.14</v>
      </c>
      <c r="K1214">
        <v>108.18</v>
      </c>
    </row>
    <row r="1215" spans="1:11" x14ac:dyDescent="0.2">
      <c r="A1215" t="s">
        <v>359</v>
      </c>
      <c r="B1215" t="s">
        <v>365</v>
      </c>
      <c r="C1215" t="s">
        <v>278</v>
      </c>
      <c r="D1215" t="s">
        <v>403</v>
      </c>
      <c r="E1215">
        <v>450</v>
      </c>
      <c r="F1215">
        <v>15</v>
      </c>
      <c r="G1215">
        <v>41.86</v>
      </c>
      <c r="H1215">
        <v>27</v>
      </c>
      <c r="I1215">
        <v>115</v>
      </c>
      <c r="J1215">
        <v>88.19</v>
      </c>
      <c r="K1215">
        <v>90.81</v>
      </c>
    </row>
    <row r="1216" spans="1:11" x14ac:dyDescent="0.2">
      <c r="A1216" t="s">
        <v>359</v>
      </c>
      <c r="B1216" t="s">
        <v>365</v>
      </c>
      <c r="C1216" t="s">
        <v>281</v>
      </c>
      <c r="D1216" t="s">
        <v>403</v>
      </c>
      <c r="E1216">
        <v>54</v>
      </c>
      <c r="F1216">
        <v>3</v>
      </c>
      <c r="G1216">
        <v>55.69</v>
      </c>
      <c r="H1216">
        <v>2</v>
      </c>
      <c r="I1216">
        <v>9</v>
      </c>
      <c r="J1216">
        <v>89</v>
      </c>
      <c r="K1216">
        <v>98.44</v>
      </c>
    </row>
    <row r="1217" spans="1:11" x14ac:dyDescent="0.2">
      <c r="A1217" t="s">
        <v>359</v>
      </c>
      <c r="B1217" t="s">
        <v>365</v>
      </c>
      <c r="C1217" t="s">
        <v>274</v>
      </c>
      <c r="D1217" t="s">
        <v>403</v>
      </c>
      <c r="E1217">
        <v>22</v>
      </c>
      <c r="G1217">
        <v>56.23</v>
      </c>
      <c r="H1217">
        <v>1</v>
      </c>
      <c r="I1217">
        <v>5</v>
      </c>
      <c r="J1217">
        <v>185</v>
      </c>
      <c r="K1217">
        <v>138.80000000000001</v>
      </c>
    </row>
    <row r="1218" spans="1:11" x14ac:dyDescent="0.2">
      <c r="A1218" t="s">
        <v>359</v>
      </c>
      <c r="B1218" t="s">
        <v>365</v>
      </c>
      <c r="C1218" t="s">
        <v>252</v>
      </c>
      <c r="D1218" t="s">
        <v>403</v>
      </c>
      <c r="E1218">
        <v>22</v>
      </c>
      <c r="F1218">
        <v>5</v>
      </c>
      <c r="G1218">
        <v>74.73</v>
      </c>
      <c r="H1218">
        <v>1</v>
      </c>
      <c r="I1218">
        <v>8</v>
      </c>
      <c r="J1218">
        <v>60</v>
      </c>
      <c r="K1218">
        <v>97.25</v>
      </c>
    </row>
    <row r="1219" spans="1:11" x14ac:dyDescent="0.2">
      <c r="A1219" t="s">
        <v>359</v>
      </c>
      <c r="B1219" t="s">
        <v>365</v>
      </c>
      <c r="C1219" t="s">
        <v>245</v>
      </c>
      <c r="D1219" t="s">
        <v>403</v>
      </c>
      <c r="E1219">
        <v>847</v>
      </c>
      <c r="F1219">
        <v>79</v>
      </c>
      <c r="G1219">
        <v>59.18</v>
      </c>
      <c r="H1219">
        <v>36</v>
      </c>
      <c r="I1219">
        <v>218</v>
      </c>
      <c r="J1219">
        <v>104.47</v>
      </c>
      <c r="K1219">
        <v>103.69</v>
      </c>
    </row>
    <row r="1220" spans="1:11" x14ac:dyDescent="0.2">
      <c r="A1220" t="s">
        <v>359</v>
      </c>
      <c r="B1220" t="s">
        <v>365</v>
      </c>
      <c r="C1220" t="s">
        <v>290</v>
      </c>
      <c r="D1220" t="s">
        <v>403</v>
      </c>
      <c r="E1220">
        <v>480</v>
      </c>
      <c r="F1220">
        <v>52</v>
      </c>
      <c r="G1220">
        <v>62.32</v>
      </c>
      <c r="H1220">
        <v>29</v>
      </c>
      <c r="I1220">
        <v>124</v>
      </c>
      <c r="J1220">
        <v>101.45</v>
      </c>
      <c r="K1220">
        <v>106.4</v>
      </c>
    </row>
    <row r="1221" spans="1:11" x14ac:dyDescent="0.2">
      <c r="A1221" t="s">
        <v>359</v>
      </c>
      <c r="B1221" t="s">
        <v>365</v>
      </c>
      <c r="C1221" t="s">
        <v>289</v>
      </c>
      <c r="D1221" t="s">
        <v>403</v>
      </c>
      <c r="E1221">
        <v>153</v>
      </c>
      <c r="F1221">
        <v>8</v>
      </c>
      <c r="G1221">
        <v>47.44</v>
      </c>
      <c r="H1221">
        <v>2</v>
      </c>
      <c r="I1221">
        <v>21</v>
      </c>
      <c r="J1221">
        <v>106.5</v>
      </c>
      <c r="K1221">
        <v>108.57</v>
      </c>
    </row>
    <row r="1222" spans="1:11" x14ac:dyDescent="0.2">
      <c r="A1222" t="s">
        <v>359</v>
      </c>
      <c r="B1222" t="s">
        <v>365</v>
      </c>
      <c r="C1222" t="s">
        <v>291</v>
      </c>
      <c r="D1222" t="s">
        <v>403</v>
      </c>
      <c r="E1222">
        <v>49</v>
      </c>
      <c r="F1222">
        <v>3</v>
      </c>
      <c r="G1222">
        <v>49.41</v>
      </c>
      <c r="H1222">
        <v>1</v>
      </c>
      <c r="I1222">
        <v>10</v>
      </c>
      <c r="J1222">
        <v>94</v>
      </c>
      <c r="K1222">
        <v>92.7</v>
      </c>
    </row>
    <row r="1223" spans="1:11" x14ac:dyDescent="0.2">
      <c r="A1223" t="s">
        <v>359</v>
      </c>
      <c r="B1223" t="s">
        <v>365</v>
      </c>
      <c r="C1223" t="s">
        <v>262</v>
      </c>
      <c r="D1223" t="s">
        <v>403</v>
      </c>
      <c r="E1223">
        <v>83</v>
      </c>
      <c r="F1223">
        <v>4</v>
      </c>
      <c r="G1223">
        <v>49.12</v>
      </c>
      <c r="H1223">
        <v>4</v>
      </c>
      <c r="I1223">
        <v>16</v>
      </c>
      <c r="J1223">
        <v>118.5</v>
      </c>
      <c r="K1223">
        <v>129.06</v>
      </c>
    </row>
    <row r="1224" spans="1:11" x14ac:dyDescent="0.2">
      <c r="A1224" t="s">
        <v>359</v>
      </c>
      <c r="B1224" t="s">
        <v>365</v>
      </c>
      <c r="C1224" t="s">
        <v>277</v>
      </c>
      <c r="D1224" t="s">
        <v>403</v>
      </c>
      <c r="E1224">
        <v>200</v>
      </c>
      <c r="F1224">
        <v>26</v>
      </c>
      <c r="G1224">
        <v>62.72</v>
      </c>
      <c r="H1224">
        <v>10</v>
      </c>
      <c r="I1224">
        <v>57</v>
      </c>
      <c r="J1224">
        <v>103.5</v>
      </c>
      <c r="K1224">
        <v>105.58</v>
      </c>
    </row>
    <row r="1225" spans="1:11" x14ac:dyDescent="0.2">
      <c r="A1225" t="s">
        <v>359</v>
      </c>
      <c r="B1225" t="s">
        <v>365</v>
      </c>
      <c r="C1225" t="s">
        <v>258</v>
      </c>
      <c r="D1225" t="s">
        <v>403</v>
      </c>
      <c r="E1225">
        <v>87</v>
      </c>
      <c r="F1225">
        <v>9</v>
      </c>
      <c r="G1225">
        <v>57.07</v>
      </c>
      <c r="I1225">
        <v>7</v>
      </c>
      <c r="K1225">
        <v>140.29</v>
      </c>
    </row>
    <row r="1226" spans="1:11" x14ac:dyDescent="0.2">
      <c r="A1226" t="s">
        <v>359</v>
      </c>
      <c r="B1226" t="s">
        <v>365</v>
      </c>
      <c r="C1226" t="s">
        <v>292</v>
      </c>
      <c r="D1226" t="s">
        <v>403</v>
      </c>
      <c r="E1226">
        <v>151</v>
      </c>
      <c r="F1226">
        <v>7</v>
      </c>
      <c r="G1226">
        <v>44.77</v>
      </c>
      <c r="H1226">
        <v>4</v>
      </c>
      <c r="I1226">
        <v>31</v>
      </c>
      <c r="J1226">
        <v>101.5</v>
      </c>
      <c r="K1226">
        <v>100.42</v>
      </c>
    </row>
    <row r="1227" spans="1:11" x14ac:dyDescent="0.2">
      <c r="A1227" t="s">
        <v>359</v>
      </c>
      <c r="B1227" t="s">
        <v>365</v>
      </c>
      <c r="C1227" t="s">
        <v>264</v>
      </c>
      <c r="D1227" t="s">
        <v>403</v>
      </c>
      <c r="E1227">
        <v>168</v>
      </c>
      <c r="F1227">
        <v>14</v>
      </c>
      <c r="G1227">
        <v>54.16</v>
      </c>
      <c r="H1227">
        <v>16</v>
      </c>
      <c r="I1227">
        <v>57</v>
      </c>
      <c r="J1227">
        <v>96.44</v>
      </c>
      <c r="K1227">
        <v>96.81</v>
      </c>
    </row>
    <row r="1228" spans="1:11" x14ac:dyDescent="0.2">
      <c r="A1228" t="s">
        <v>359</v>
      </c>
      <c r="B1228" t="s">
        <v>365</v>
      </c>
      <c r="C1228" t="s">
        <v>248</v>
      </c>
      <c r="D1228" t="s">
        <v>403</v>
      </c>
      <c r="E1228">
        <v>175</v>
      </c>
      <c r="F1228">
        <v>25</v>
      </c>
      <c r="G1228">
        <v>62.61</v>
      </c>
      <c r="H1228">
        <v>6</v>
      </c>
      <c r="I1228">
        <v>39</v>
      </c>
      <c r="J1228">
        <v>92</v>
      </c>
      <c r="K1228">
        <v>106.15</v>
      </c>
    </row>
    <row r="1229" spans="1:11" x14ac:dyDescent="0.2">
      <c r="A1229" t="s">
        <v>359</v>
      </c>
      <c r="B1229" t="s">
        <v>365</v>
      </c>
      <c r="C1229" t="s">
        <v>253</v>
      </c>
      <c r="D1229" t="s">
        <v>403</v>
      </c>
      <c r="E1229">
        <v>56</v>
      </c>
      <c r="F1229">
        <v>8</v>
      </c>
      <c r="G1229">
        <v>90.75</v>
      </c>
      <c r="H1229">
        <v>4</v>
      </c>
      <c r="I1229">
        <v>22</v>
      </c>
      <c r="J1229">
        <v>78</v>
      </c>
      <c r="K1229">
        <v>102.18</v>
      </c>
    </row>
    <row r="1230" spans="1:11" x14ac:dyDescent="0.2">
      <c r="A1230" t="s">
        <v>359</v>
      </c>
      <c r="B1230" t="s">
        <v>365</v>
      </c>
      <c r="C1230" t="s">
        <v>270</v>
      </c>
      <c r="D1230" t="s">
        <v>403</v>
      </c>
      <c r="E1230">
        <v>257</v>
      </c>
      <c r="F1230">
        <v>14</v>
      </c>
      <c r="G1230">
        <v>60.12</v>
      </c>
      <c r="H1230">
        <v>9</v>
      </c>
      <c r="I1230">
        <v>59</v>
      </c>
      <c r="J1230">
        <v>123.22</v>
      </c>
      <c r="K1230">
        <v>115.86</v>
      </c>
    </row>
    <row r="1231" spans="1:11" x14ac:dyDescent="0.2">
      <c r="A1231" t="s">
        <v>359</v>
      </c>
      <c r="B1231" t="s">
        <v>365</v>
      </c>
      <c r="C1231" t="s">
        <v>280</v>
      </c>
      <c r="D1231" t="s">
        <v>403</v>
      </c>
      <c r="E1231">
        <v>11</v>
      </c>
      <c r="F1231">
        <v>2</v>
      </c>
      <c r="G1231">
        <v>70.64</v>
      </c>
      <c r="H1231">
        <v>2</v>
      </c>
      <c r="I1231">
        <v>10</v>
      </c>
      <c r="J1231">
        <v>78.5</v>
      </c>
      <c r="K1231">
        <v>99.4</v>
      </c>
    </row>
    <row r="1232" spans="1:11" x14ac:dyDescent="0.2">
      <c r="A1232" t="s">
        <v>359</v>
      </c>
      <c r="B1232" t="s">
        <v>365</v>
      </c>
      <c r="C1232" t="s">
        <v>254</v>
      </c>
      <c r="D1232" t="s">
        <v>403</v>
      </c>
      <c r="E1232">
        <v>131</v>
      </c>
      <c r="F1232">
        <v>14</v>
      </c>
      <c r="G1232">
        <v>55.32</v>
      </c>
      <c r="H1232">
        <v>6</v>
      </c>
      <c r="I1232">
        <v>29</v>
      </c>
      <c r="J1232">
        <v>70.67</v>
      </c>
      <c r="K1232">
        <v>94.55</v>
      </c>
    </row>
    <row r="1233" spans="1:11" x14ac:dyDescent="0.2">
      <c r="A1233" t="s">
        <v>359</v>
      </c>
      <c r="B1233" t="s">
        <v>365</v>
      </c>
      <c r="C1233" t="s">
        <v>261</v>
      </c>
      <c r="D1233" t="s">
        <v>403</v>
      </c>
      <c r="E1233">
        <v>41</v>
      </c>
      <c r="F1233">
        <v>3</v>
      </c>
      <c r="G1233">
        <v>61.78</v>
      </c>
      <c r="H1233">
        <v>1</v>
      </c>
      <c r="I1233">
        <v>16</v>
      </c>
      <c r="J1233">
        <v>95</v>
      </c>
      <c r="K1233">
        <v>98.5</v>
      </c>
    </row>
    <row r="1234" spans="1:11" x14ac:dyDescent="0.2">
      <c r="A1234" t="s">
        <v>359</v>
      </c>
      <c r="B1234" t="s">
        <v>365</v>
      </c>
      <c r="C1234" t="s">
        <v>267</v>
      </c>
      <c r="D1234" t="s">
        <v>403</v>
      </c>
      <c r="E1234">
        <v>179</v>
      </c>
      <c r="F1234">
        <v>12</v>
      </c>
      <c r="G1234">
        <v>53.74</v>
      </c>
      <c r="H1234">
        <v>3</v>
      </c>
      <c r="I1234">
        <v>23</v>
      </c>
      <c r="J1234">
        <v>131.33000000000001</v>
      </c>
      <c r="K1234">
        <v>113.83</v>
      </c>
    </row>
    <row r="1235" spans="1:11" x14ac:dyDescent="0.2">
      <c r="A1235" t="s">
        <v>359</v>
      </c>
      <c r="B1235" t="s">
        <v>365</v>
      </c>
      <c r="C1235" t="s">
        <v>283</v>
      </c>
      <c r="D1235" t="s">
        <v>403</v>
      </c>
      <c r="E1235">
        <v>71</v>
      </c>
      <c r="F1235">
        <v>11</v>
      </c>
      <c r="G1235">
        <v>73.2</v>
      </c>
      <c r="H1235">
        <v>5</v>
      </c>
      <c r="I1235">
        <v>12</v>
      </c>
      <c r="J1235">
        <v>98.6</v>
      </c>
      <c r="K1235">
        <v>97.83</v>
      </c>
    </row>
    <row r="1236" spans="1:11" x14ac:dyDescent="0.2">
      <c r="A1236" t="s">
        <v>359</v>
      </c>
      <c r="B1236" t="s">
        <v>365</v>
      </c>
      <c r="C1236" t="s">
        <v>286</v>
      </c>
      <c r="D1236" t="s">
        <v>403</v>
      </c>
      <c r="E1236">
        <v>25</v>
      </c>
      <c r="F1236">
        <v>2</v>
      </c>
      <c r="G1236">
        <v>68.12</v>
      </c>
      <c r="I1236">
        <v>4</v>
      </c>
      <c r="K1236">
        <v>141.5</v>
      </c>
    </row>
    <row r="1237" spans="1:11" x14ac:dyDescent="0.2">
      <c r="A1237" t="s">
        <v>359</v>
      </c>
      <c r="B1237" t="s">
        <v>365</v>
      </c>
      <c r="C1237" t="s">
        <v>276</v>
      </c>
      <c r="D1237" t="s">
        <v>403</v>
      </c>
      <c r="E1237">
        <v>863</v>
      </c>
      <c r="F1237">
        <v>60</v>
      </c>
      <c r="G1237">
        <v>58.53</v>
      </c>
      <c r="H1237">
        <v>25</v>
      </c>
      <c r="I1237">
        <v>185</v>
      </c>
      <c r="J1237">
        <v>99.52</v>
      </c>
      <c r="K1237">
        <v>96.44</v>
      </c>
    </row>
    <row r="1238" spans="1:11" x14ac:dyDescent="0.2">
      <c r="A1238" t="s">
        <v>359</v>
      </c>
      <c r="B1238" t="s">
        <v>365</v>
      </c>
      <c r="C1238" t="s">
        <v>251</v>
      </c>
      <c r="D1238" t="s">
        <v>403</v>
      </c>
      <c r="E1238">
        <v>10</v>
      </c>
      <c r="G1238">
        <v>53.5</v>
      </c>
      <c r="I1238">
        <v>4</v>
      </c>
      <c r="K1238">
        <v>84.5</v>
      </c>
    </row>
    <row r="1239" spans="1:11" x14ac:dyDescent="0.2">
      <c r="A1239" t="s">
        <v>359</v>
      </c>
      <c r="B1239" t="s">
        <v>365</v>
      </c>
      <c r="C1239" t="s">
        <v>250</v>
      </c>
      <c r="D1239" t="s">
        <v>403</v>
      </c>
      <c r="E1239">
        <v>81</v>
      </c>
      <c r="F1239">
        <v>9</v>
      </c>
      <c r="G1239">
        <v>61.53</v>
      </c>
      <c r="H1239">
        <v>15</v>
      </c>
      <c r="I1239">
        <v>32</v>
      </c>
      <c r="J1239">
        <v>102.13</v>
      </c>
      <c r="K1239">
        <v>99.31</v>
      </c>
    </row>
    <row r="1240" spans="1:11" x14ac:dyDescent="0.2">
      <c r="A1240" t="s">
        <v>359</v>
      </c>
      <c r="B1240" t="s">
        <v>365</v>
      </c>
      <c r="C1240" t="s">
        <v>287</v>
      </c>
      <c r="D1240" t="s">
        <v>403</v>
      </c>
      <c r="E1240">
        <v>23</v>
      </c>
      <c r="F1240">
        <v>2</v>
      </c>
      <c r="G1240">
        <v>61.57</v>
      </c>
      <c r="H1240">
        <v>1</v>
      </c>
      <c r="I1240">
        <v>5</v>
      </c>
      <c r="J1240">
        <v>83</v>
      </c>
      <c r="K1240">
        <v>89.4</v>
      </c>
    </row>
    <row r="1241" spans="1:11" x14ac:dyDescent="0.2">
      <c r="A1241" t="s">
        <v>359</v>
      </c>
      <c r="B1241" t="s">
        <v>365</v>
      </c>
      <c r="C1241" t="s">
        <v>285</v>
      </c>
      <c r="D1241" t="s">
        <v>403</v>
      </c>
      <c r="E1241">
        <v>92</v>
      </c>
      <c r="F1241">
        <v>9</v>
      </c>
      <c r="G1241">
        <v>62.04</v>
      </c>
      <c r="H1241">
        <v>4</v>
      </c>
      <c r="I1241">
        <v>26</v>
      </c>
      <c r="J1241">
        <v>111.5</v>
      </c>
      <c r="K1241">
        <v>122.35</v>
      </c>
    </row>
    <row r="1242" spans="1:11" x14ac:dyDescent="0.2">
      <c r="A1242" t="s">
        <v>359</v>
      </c>
      <c r="B1242" t="s">
        <v>365</v>
      </c>
      <c r="C1242" t="s">
        <v>246</v>
      </c>
      <c r="D1242" t="s">
        <v>403</v>
      </c>
      <c r="E1242">
        <v>65</v>
      </c>
      <c r="F1242">
        <v>7</v>
      </c>
      <c r="G1242">
        <v>56.55</v>
      </c>
      <c r="H1242">
        <v>6</v>
      </c>
      <c r="I1242">
        <v>24</v>
      </c>
      <c r="J1242">
        <v>96.83</v>
      </c>
      <c r="K1242">
        <v>102.33</v>
      </c>
    </row>
    <row r="1243" spans="1:11" x14ac:dyDescent="0.2">
      <c r="A1243" t="s">
        <v>359</v>
      </c>
      <c r="B1243" t="s">
        <v>365</v>
      </c>
      <c r="C1243" t="s">
        <v>256</v>
      </c>
      <c r="D1243" t="s">
        <v>403</v>
      </c>
      <c r="E1243">
        <v>129</v>
      </c>
      <c r="F1243">
        <v>8</v>
      </c>
      <c r="G1243">
        <v>51.84</v>
      </c>
      <c r="H1243">
        <v>3</v>
      </c>
      <c r="I1243">
        <v>27</v>
      </c>
      <c r="J1243">
        <v>86.67</v>
      </c>
      <c r="K1243">
        <v>103</v>
      </c>
    </row>
    <row r="1244" spans="1:11" x14ac:dyDescent="0.2">
      <c r="A1244" t="s">
        <v>359</v>
      </c>
      <c r="B1244" t="s">
        <v>365</v>
      </c>
      <c r="C1244" t="s">
        <v>263</v>
      </c>
      <c r="D1244" t="s">
        <v>403</v>
      </c>
      <c r="E1244">
        <v>190</v>
      </c>
      <c r="F1244">
        <v>18</v>
      </c>
      <c r="G1244">
        <v>65.010000000000005</v>
      </c>
      <c r="H1244">
        <v>12</v>
      </c>
      <c r="I1244">
        <v>52</v>
      </c>
      <c r="J1244">
        <v>113.25</v>
      </c>
      <c r="K1244">
        <v>96.9</v>
      </c>
    </row>
    <row r="1245" spans="1:11" x14ac:dyDescent="0.2">
      <c r="A1245" t="s">
        <v>359</v>
      </c>
      <c r="B1245" t="s">
        <v>365</v>
      </c>
      <c r="C1245" t="s">
        <v>284</v>
      </c>
      <c r="D1245" t="s">
        <v>403</v>
      </c>
      <c r="E1245">
        <v>194</v>
      </c>
      <c r="F1245">
        <v>24</v>
      </c>
      <c r="G1245">
        <v>69.760000000000005</v>
      </c>
      <c r="H1245">
        <v>12</v>
      </c>
      <c r="I1245">
        <v>49</v>
      </c>
      <c r="J1245">
        <v>105</v>
      </c>
      <c r="K1245">
        <v>100.33</v>
      </c>
    </row>
    <row r="1246" spans="1:11" x14ac:dyDescent="0.2">
      <c r="A1246" t="s">
        <v>359</v>
      </c>
      <c r="B1246" t="s">
        <v>365</v>
      </c>
      <c r="C1246" t="s">
        <v>266</v>
      </c>
      <c r="D1246" t="s">
        <v>403</v>
      </c>
      <c r="E1246">
        <v>215</v>
      </c>
      <c r="F1246">
        <v>22</v>
      </c>
      <c r="G1246">
        <v>57.43</v>
      </c>
      <c r="H1246">
        <v>12</v>
      </c>
      <c r="I1246">
        <v>42</v>
      </c>
      <c r="J1246">
        <v>79.83</v>
      </c>
      <c r="K1246">
        <v>101.17</v>
      </c>
    </row>
    <row r="1247" spans="1:11" x14ac:dyDescent="0.2">
      <c r="A1247" t="s">
        <v>359</v>
      </c>
      <c r="B1247" t="s">
        <v>365</v>
      </c>
      <c r="C1247" t="s">
        <v>279</v>
      </c>
      <c r="D1247" t="s">
        <v>403</v>
      </c>
      <c r="E1247">
        <v>47</v>
      </c>
      <c r="F1247">
        <v>6</v>
      </c>
      <c r="G1247">
        <v>69.430000000000007</v>
      </c>
      <c r="H1247">
        <v>8</v>
      </c>
      <c r="I1247">
        <v>20</v>
      </c>
      <c r="J1247">
        <v>105.38</v>
      </c>
      <c r="K1247">
        <v>103.55</v>
      </c>
    </row>
    <row r="1248" spans="1:11" x14ac:dyDescent="0.2">
      <c r="A1248" t="s">
        <v>359</v>
      </c>
      <c r="B1248" t="s">
        <v>365</v>
      </c>
      <c r="C1248" t="s">
        <v>373</v>
      </c>
      <c r="D1248" t="s">
        <v>403</v>
      </c>
      <c r="E1248">
        <v>114</v>
      </c>
      <c r="F1248">
        <v>11</v>
      </c>
      <c r="G1248">
        <v>53.87</v>
      </c>
      <c r="I1248">
        <v>15</v>
      </c>
      <c r="K1248">
        <v>92.8</v>
      </c>
    </row>
    <row r="1249" spans="1:11" x14ac:dyDescent="0.2">
      <c r="A1249" t="s">
        <v>359</v>
      </c>
      <c r="B1249" t="s">
        <v>365</v>
      </c>
      <c r="C1249" t="s">
        <v>275</v>
      </c>
      <c r="D1249" t="s">
        <v>403</v>
      </c>
      <c r="E1249">
        <v>144</v>
      </c>
      <c r="F1249">
        <v>21</v>
      </c>
      <c r="G1249">
        <v>72.97</v>
      </c>
      <c r="H1249">
        <v>8</v>
      </c>
      <c r="I1249">
        <v>50</v>
      </c>
      <c r="J1249">
        <v>107</v>
      </c>
      <c r="K1249">
        <v>96.04</v>
      </c>
    </row>
    <row r="1250" spans="1:11" x14ac:dyDescent="0.2">
      <c r="A1250" t="s">
        <v>359</v>
      </c>
      <c r="B1250" t="s">
        <v>365</v>
      </c>
      <c r="C1250" t="s">
        <v>259</v>
      </c>
      <c r="D1250" t="s">
        <v>403</v>
      </c>
      <c r="E1250">
        <v>23</v>
      </c>
      <c r="F1250">
        <v>2</v>
      </c>
      <c r="G1250">
        <v>68.040000000000006</v>
      </c>
      <c r="I1250">
        <v>3</v>
      </c>
      <c r="K1250">
        <v>71</v>
      </c>
    </row>
    <row r="1251" spans="1:11" x14ac:dyDescent="0.2">
      <c r="A1251" t="s">
        <v>359</v>
      </c>
      <c r="B1251" t="s">
        <v>365</v>
      </c>
      <c r="C1251" t="s">
        <v>288</v>
      </c>
      <c r="D1251" t="s">
        <v>403</v>
      </c>
      <c r="E1251">
        <v>13</v>
      </c>
      <c r="F1251">
        <v>2</v>
      </c>
      <c r="G1251">
        <v>67.38</v>
      </c>
      <c r="H1251">
        <v>2</v>
      </c>
      <c r="I1251">
        <v>6</v>
      </c>
      <c r="J1251">
        <v>98.5</v>
      </c>
      <c r="K1251">
        <v>87.67</v>
      </c>
    </row>
    <row r="1252" spans="1:11" x14ac:dyDescent="0.2">
      <c r="A1252" t="s">
        <v>359</v>
      </c>
      <c r="B1252" t="s">
        <v>365</v>
      </c>
      <c r="C1252" t="s">
        <v>268</v>
      </c>
      <c r="D1252" t="s">
        <v>403</v>
      </c>
      <c r="E1252">
        <v>264</v>
      </c>
      <c r="F1252">
        <v>25</v>
      </c>
      <c r="G1252">
        <v>59.37</v>
      </c>
      <c r="H1252">
        <v>9</v>
      </c>
      <c r="I1252">
        <v>65</v>
      </c>
      <c r="J1252">
        <v>93.33</v>
      </c>
      <c r="K1252">
        <v>104.35</v>
      </c>
    </row>
    <row r="1253" spans="1:11" x14ac:dyDescent="0.2">
      <c r="A1253" t="s">
        <v>359</v>
      </c>
      <c r="B1253" t="s">
        <v>365</v>
      </c>
      <c r="C1253" t="s">
        <v>269</v>
      </c>
      <c r="D1253" t="s">
        <v>403</v>
      </c>
      <c r="E1253">
        <v>16</v>
      </c>
      <c r="F1253">
        <v>1</v>
      </c>
      <c r="G1253">
        <v>68.44</v>
      </c>
      <c r="I1253">
        <v>4</v>
      </c>
      <c r="K1253">
        <v>77</v>
      </c>
    </row>
    <row r="1254" spans="1:11" x14ac:dyDescent="0.2">
      <c r="A1254" t="s">
        <v>359</v>
      </c>
      <c r="B1254" t="s">
        <v>365</v>
      </c>
      <c r="C1254" t="s">
        <v>271</v>
      </c>
      <c r="D1254" t="s">
        <v>403</v>
      </c>
      <c r="E1254">
        <v>383</v>
      </c>
      <c r="F1254">
        <v>25</v>
      </c>
      <c r="G1254">
        <v>56.76</v>
      </c>
      <c r="H1254">
        <v>14</v>
      </c>
      <c r="I1254">
        <v>89</v>
      </c>
      <c r="J1254">
        <v>106.64</v>
      </c>
      <c r="K1254">
        <v>103.44</v>
      </c>
    </row>
    <row r="1255" spans="1:11" x14ac:dyDescent="0.2">
      <c r="A1255" t="s">
        <v>359</v>
      </c>
      <c r="B1255" t="s">
        <v>365</v>
      </c>
      <c r="C1255" t="s">
        <v>255</v>
      </c>
      <c r="D1255" t="s">
        <v>403</v>
      </c>
      <c r="E1255">
        <v>1272</v>
      </c>
      <c r="F1255">
        <v>137</v>
      </c>
      <c r="G1255">
        <v>57.83</v>
      </c>
      <c r="H1255">
        <v>56</v>
      </c>
      <c r="I1255">
        <v>288</v>
      </c>
      <c r="J1255">
        <v>107.2</v>
      </c>
      <c r="K1255">
        <v>101.18</v>
      </c>
    </row>
    <row r="1256" spans="1:11" x14ac:dyDescent="0.2">
      <c r="A1256" t="s">
        <v>359</v>
      </c>
      <c r="B1256" t="s">
        <v>365</v>
      </c>
      <c r="C1256" t="s">
        <v>272</v>
      </c>
      <c r="D1256" t="s">
        <v>403</v>
      </c>
      <c r="E1256">
        <v>74</v>
      </c>
      <c r="F1256">
        <v>10</v>
      </c>
      <c r="G1256">
        <v>70.66</v>
      </c>
      <c r="H1256">
        <v>6</v>
      </c>
      <c r="I1256">
        <v>23</v>
      </c>
      <c r="J1256">
        <v>110.83</v>
      </c>
      <c r="K1256">
        <v>89.83</v>
      </c>
    </row>
    <row r="1257" spans="1:11" x14ac:dyDescent="0.2">
      <c r="A1257" t="s">
        <v>359</v>
      </c>
      <c r="B1257" t="s">
        <v>365</v>
      </c>
      <c r="C1257" t="s">
        <v>249</v>
      </c>
      <c r="D1257" t="s">
        <v>403</v>
      </c>
      <c r="E1257">
        <v>967</v>
      </c>
      <c r="F1257">
        <v>86</v>
      </c>
      <c r="G1257">
        <v>57.78</v>
      </c>
      <c r="H1257">
        <v>38</v>
      </c>
      <c r="I1257">
        <v>233</v>
      </c>
      <c r="J1257">
        <v>98.58</v>
      </c>
      <c r="K1257">
        <v>100.72</v>
      </c>
    </row>
    <row r="1258" spans="1:11" x14ac:dyDescent="0.2">
      <c r="A1258" t="s">
        <v>359</v>
      </c>
      <c r="B1258" t="s">
        <v>365</v>
      </c>
      <c r="C1258" t="s">
        <v>293</v>
      </c>
      <c r="D1258" t="s">
        <v>403</v>
      </c>
      <c r="E1258">
        <v>7</v>
      </c>
      <c r="F1258">
        <v>2</v>
      </c>
      <c r="G1258">
        <v>84.57</v>
      </c>
      <c r="H1258">
        <v>1</v>
      </c>
      <c r="I1258">
        <v>6</v>
      </c>
      <c r="J1258">
        <v>93</v>
      </c>
      <c r="K1258">
        <v>84</v>
      </c>
    </row>
    <row r="1259" spans="1:11" x14ac:dyDescent="0.2">
      <c r="A1259" t="s">
        <v>359</v>
      </c>
      <c r="B1259" t="s">
        <v>365</v>
      </c>
      <c r="C1259" t="s">
        <v>257</v>
      </c>
      <c r="D1259" t="s">
        <v>403</v>
      </c>
      <c r="E1259">
        <v>485</v>
      </c>
      <c r="F1259">
        <v>53</v>
      </c>
      <c r="G1259">
        <v>59.15</v>
      </c>
      <c r="H1259">
        <v>21</v>
      </c>
      <c r="I1259">
        <v>126</v>
      </c>
      <c r="J1259">
        <v>116.62</v>
      </c>
      <c r="K1259">
        <v>109.28</v>
      </c>
    </row>
    <row r="1260" spans="1:11" x14ac:dyDescent="0.2">
      <c r="A1260" t="s">
        <v>359</v>
      </c>
      <c r="B1260" t="s">
        <v>365</v>
      </c>
      <c r="C1260" t="s">
        <v>244</v>
      </c>
      <c r="D1260" t="s">
        <v>403</v>
      </c>
      <c r="E1260">
        <v>74</v>
      </c>
      <c r="F1260">
        <v>6</v>
      </c>
      <c r="G1260">
        <v>52.23</v>
      </c>
      <c r="H1260">
        <v>2</v>
      </c>
      <c r="I1260">
        <v>18</v>
      </c>
      <c r="J1260">
        <v>74.5</v>
      </c>
      <c r="K1260">
        <v>84.44</v>
      </c>
    </row>
    <row r="1261" spans="1:11" x14ac:dyDescent="0.2">
      <c r="A1261" t="s">
        <v>359</v>
      </c>
      <c r="B1261" t="s">
        <v>365</v>
      </c>
      <c r="C1261" t="s">
        <v>265</v>
      </c>
      <c r="D1261" t="s">
        <v>403</v>
      </c>
      <c r="E1261">
        <v>21</v>
      </c>
      <c r="F1261">
        <v>1</v>
      </c>
      <c r="G1261">
        <v>55.9</v>
      </c>
      <c r="I1261">
        <v>3</v>
      </c>
      <c r="K1261">
        <v>78.33</v>
      </c>
    </row>
    <row r="1262" spans="1:11" x14ac:dyDescent="0.2">
      <c r="A1262" t="s">
        <v>359</v>
      </c>
      <c r="B1262" t="s">
        <v>365</v>
      </c>
      <c r="C1262" t="s">
        <v>247</v>
      </c>
      <c r="D1262" t="s">
        <v>403</v>
      </c>
      <c r="E1262">
        <v>7</v>
      </c>
      <c r="F1262">
        <v>1</v>
      </c>
      <c r="G1262">
        <v>63.43</v>
      </c>
      <c r="I1262">
        <v>3</v>
      </c>
      <c r="K1262">
        <v>93.33</v>
      </c>
    </row>
    <row r="1263" spans="1:11" x14ac:dyDescent="0.2">
      <c r="A1263" t="s">
        <v>359</v>
      </c>
      <c r="B1263" t="s">
        <v>366</v>
      </c>
      <c r="C1263" t="s">
        <v>671</v>
      </c>
      <c r="D1263" t="s">
        <v>403</v>
      </c>
      <c r="E1263">
        <v>8104</v>
      </c>
      <c r="F1263">
        <v>1071</v>
      </c>
      <c r="G1263">
        <v>68.95</v>
      </c>
      <c r="H1263">
        <v>314</v>
      </c>
      <c r="I1263">
        <v>2455</v>
      </c>
      <c r="J1263">
        <v>117.25</v>
      </c>
      <c r="K1263">
        <v>104.85</v>
      </c>
    </row>
    <row r="1264" spans="1:11" x14ac:dyDescent="0.2">
      <c r="A1264" t="s">
        <v>359</v>
      </c>
      <c r="B1264" t="s">
        <v>366</v>
      </c>
      <c r="C1264" t="s">
        <v>371</v>
      </c>
      <c r="D1264" t="s">
        <v>403</v>
      </c>
      <c r="E1264">
        <v>18</v>
      </c>
      <c r="F1264">
        <v>3</v>
      </c>
      <c r="G1264">
        <v>74.56</v>
      </c>
      <c r="H1264">
        <v>2</v>
      </c>
      <c r="I1264">
        <v>6</v>
      </c>
      <c r="J1264">
        <v>125.5</v>
      </c>
      <c r="K1264">
        <v>97</v>
      </c>
    </row>
    <row r="1265" spans="1:11" x14ac:dyDescent="0.2">
      <c r="A1265" t="s">
        <v>359</v>
      </c>
      <c r="B1265" t="s">
        <v>366</v>
      </c>
      <c r="C1265" t="s">
        <v>282</v>
      </c>
      <c r="D1265" t="s">
        <v>403</v>
      </c>
      <c r="E1265">
        <v>192</v>
      </c>
      <c r="F1265">
        <v>25</v>
      </c>
      <c r="G1265">
        <v>67.23</v>
      </c>
      <c r="H1265">
        <v>5</v>
      </c>
      <c r="I1265">
        <v>35</v>
      </c>
      <c r="J1265">
        <v>113</v>
      </c>
      <c r="K1265">
        <v>115.94</v>
      </c>
    </row>
    <row r="1266" spans="1:11" x14ac:dyDescent="0.2">
      <c r="A1266" t="s">
        <v>359</v>
      </c>
      <c r="B1266" t="s">
        <v>366</v>
      </c>
      <c r="C1266" t="s">
        <v>243</v>
      </c>
      <c r="D1266" t="s">
        <v>403</v>
      </c>
      <c r="E1266">
        <v>37</v>
      </c>
      <c r="F1266">
        <v>6</v>
      </c>
      <c r="G1266">
        <v>67.569999999999993</v>
      </c>
      <c r="H1266">
        <v>3</v>
      </c>
      <c r="I1266">
        <v>16</v>
      </c>
      <c r="J1266">
        <v>117.33</v>
      </c>
      <c r="K1266">
        <v>121.81</v>
      </c>
    </row>
    <row r="1267" spans="1:11" x14ac:dyDescent="0.2">
      <c r="A1267" t="s">
        <v>359</v>
      </c>
      <c r="B1267" t="s">
        <v>366</v>
      </c>
      <c r="C1267" t="s">
        <v>273</v>
      </c>
      <c r="D1267" t="s">
        <v>403</v>
      </c>
      <c r="E1267">
        <v>133</v>
      </c>
      <c r="F1267">
        <v>13</v>
      </c>
      <c r="G1267">
        <v>63.2</v>
      </c>
      <c r="H1267">
        <v>4</v>
      </c>
      <c r="I1267">
        <v>61</v>
      </c>
      <c r="J1267">
        <v>115.25</v>
      </c>
      <c r="K1267">
        <v>86.59</v>
      </c>
    </row>
    <row r="1268" spans="1:11" x14ac:dyDescent="0.2">
      <c r="A1268" t="s">
        <v>359</v>
      </c>
      <c r="B1268" t="s">
        <v>366</v>
      </c>
      <c r="C1268" t="s">
        <v>260</v>
      </c>
      <c r="D1268" t="s">
        <v>403</v>
      </c>
      <c r="E1268">
        <v>1116</v>
      </c>
      <c r="F1268">
        <v>164</v>
      </c>
      <c r="G1268">
        <v>71.52</v>
      </c>
      <c r="H1268">
        <v>46</v>
      </c>
      <c r="I1268">
        <v>387</v>
      </c>
      <c r="J1268">
        <v>102.07</v>
      </c>
      <c r="K1268">
        <v>94.29</v>
      </c>
    </row>
    <row r="1269" spans="1:11" x14ac:dyDescent="0.2">
      <c r="A1269" t="s">
        <v>359</v>
      </c>
      <c r="B1269" t="s">
        <v>366</v>
      </c>
      <c r="C1269" t="s">
        <v>278</v>
      </c>
      <c r="D1269" t="s">
        <v>403</v>
      </c>
      <c r="E1269">
        <v>222</v>
      </c>
      <c r="F1269">
        <v>11</v>
      </c>
      <c r="G1269">
        <v>47.38</v>
      </c>
      <c r="H1269">
        <v>4</v>
      </c>
      <c r="I1269">
        <v>82</v>
      </c>
      <c r="J1269">
        <v>91.25</v>
      </c>
      <c r="K1269">
        <v>87.96</v>
      </c>
    </row>
    <row r="1270" spans="1:11" x14ac:dyDescent="0.2">
      <c r="A1270" t="s">
        <v>359</v>
      </c>
      <c r="B1270" t="s">
        <v>366</v>
      </c>
      <c r="C1270" t="s">
        <v>281</v>
      </c>
      <c r="D1270" t="s">
        <v>403</v>
      </c>
      <c r="E1270">
        <v>50</v>
      </c>
      <c r="F1270">
        <v>6</v>
      </c>
      <c r="G1270">
        <v>61.74</v>
      </c>
      <c r="H1270">
        <v>2</v>
      </c>
      <c r="I1270">
        <v>11</v>
      </c>
      <c r="J1270">
        <v>120.5</v>
      </c>
      <c r="K1270">
        <v>106.18</v>
      </c>
    </row>
    <row r="1271" spans="1:11" x14ac:dyDescent="0.2">
      <c r="A1271" t="s">
        <v>359</v>
      </c>
      <c r="B1271" t="s">
        <v>366</v>
      </c>
      <c r="C1271" t="s">
        <v>274</v>
      </c>
      <c r="D1271" t="s">
        <v>403</v>
      </c>
      <c r="E1271">
        <v>10</v>
      </c>
      <c r="F1271">
        <v>2</v>
      </c>
      <c r="G1271">
        <v>91</v>
      </c>
      <c r="H1271">
        <v>1</v>
      </c>
      <c r="I1271">
        <v>4</v>
      </c>
      <c r="J1271">
        <v>112</v>
      </c>
      <c r="K1271">
        <v>102.75</v>
      </c>
    </row>
    <row r="1272" spans="1:11" x14ac:dyDescent="0.2">
      <c r="A1272" t="s">
        <v>359</v>
      </c>
      <c r="B1272" t="s">
        <v>366</v>
      </c>
      <c r="C1272" t="s">
        <v>252</v>
      </c>
      <c r="D1272" t="s">
        <v>403</v>
      </c>
      <c r="E1272">
        <v>18</v>
      </c>
      <c r="F1272">
        <v>4</v>
      </c>
      <c r="G1272">
        <v>77.06</v>
      </c>
      <c r="I1272">
        <v>5</v>
      </c>
      <c r="K1272">
        <v>77.599999999999994</v>
      </c>
    </row>
    <row r="1273" spans="1:11" x14ac:dyDescent="0.2">
      <c r="A1273" t="s">
        <v>359</v>
      </c>
      <c r="B1273" t="s">
        <v>366</v>
      </c>
      <c r="C1273" t="s">
        <v>245</v>
      </c>
      <c r="D1273" t="s">
        <v>403</v>
      </c>
      <c r="E1273">
        <v>727</v>
      </c>
      <c r="F1273">
        <v>103</v>
      </c>
      <c r="G1273">
        <v>71.14</v>
      </c>
      <c r="H1273">
        <v>20</v>
      </c>
      <c r="I1273">
        <v>176</v>
      </c>
      <c r="J1273">
        <v>140.6</v>
      </c>
      <c r="K1273">
        <v>123.83</v>
      </c>
    </row>
    <row r="1274" spans="1:11" x14ac:dyDescent="0.2">
      <c r="A1274" t="s">
        <v>359</v>
      </c>
      <c r="B1274" t="s">
        <v>366</v>
      </c>
      <c r="C1274" t="s">
        <v>290</v>
      </c>
      <c r="D1274" t="s">
        <v>403</v>
      </c>
      <c r="E1274">
        <v>438</v>
      </c>
      <c r="F1274">
        <v>73</v>
      </c>
      <c r="G1274">
        <v>75.53</v>
      </c>
      <c r="H1274">
        <v>20</v>
      </c>
      <c r="I1274">
        <v>100</v>
      </c>
      <c r="J1274">
        <v>118.75</v>
      </c>
      <c r="K1274">
        <v>129.43</v>
      </c>
    </row>
    <row r="1275" spans="1:11" x14ac:dyDescent="0.2">
      <c r="A1275" t="s">
        <v>359</v>
      </c>
      <c r="B1275" t="s">
        <v>366</v>
      </c>
      <c r="C1275" t="s">
        <v>289</v>
      </c>
      <c r="D1275" t="s">
        <v>403</v>
      </c>
      <c r="E1275">
        <v>59</v>
      </c>
      <c r="F1275">
        <v>4</v>
      </c>
      <c r="G1275">
        <v>51.37</v>
      </c>
      <c r="H1275">
        <v>4</v>
      </c>
      <c r="I1275">
        <v>16</v>
      </c>
      <c r="J1275">
        <v>84.75</v>
      </c>
      <c r="K1275">
        <v>95.88</v>
      </c>
    </row>
    <row r="1276" spans="1:11" x14ac:dyDescent="0.2">
      <c r="A1276" t="s">
        <v>359</v>
      </c>
      <c r="B1276" t="s">
        <v>366</v>
      </c>
      <c r="C1276" t="s">
        <v>291</v>
      </c>
      <c r="D1276" t="s">
        <v>403</v>
      </c>
      <c r="E1276">
        <v>36</v>
      </c>
      <c r="F1276">
        <v>6</v>
      </c>
      <c r="G1276">
        <v>68.31</v>
      </c>
      <c r="H1276">
        <v>5</v>
      </c>
      <c r="I1276">
        <v>20</v>
      </c>
      <c r="J1276">
        <v>89.2</v>
      </c>
      <c r="K1276">
        <v>97</v>
      </c>
    </row>
    <row r="1277" spans="1:11" x14ac:dyDescent="0.2">
      <c r="A1277" t="s">
        <v>359</v>
      </c>
      <c r="B1277" t="s">
        <v>366</v>
      </c>
      <c r="C1277" t="s">
        <v>262</v>
      </c>
      <c r="D1277" t="s">
        <v>403</v>
      </c>
      <c r="E1277">
        <v>42</v>
      </c>
      <c r="F1277">
        <v>4</v>
      </c>
      <c r="G1277">
        <v>56.43</v>
      </c>
      <c r="H1277">
        <v>1</v>
      </c>
      <c r="I1277">
        <v>17</v>
      </c>
      <c r="J1277">
        <v>75</v>
      </c>
      <c r="K1277">
        <v>83.88</v>
      </c>
    </row>
    <row r="1278" spans="1:11" x14ac:dyDescent="0.2">
      <c r="A1278" t="s">
        <v>359</v>
      </c>
      <c r="B1278" t="s">
        <v>366</v>
      </c>
      <c r="C1278" t="s">
        <v>277</v>
      </c>
      <c r="D1278" t="s">
        <v>403</v>
      </c>
      <c r="E1278">
        <v>153</v>
      </c>
      <c r="F1278">
        <v>23</v>
      </c>
      <c r="G1278">
        <v>68.98</v>
      </c>
      <c r="H1278">
        <v>4</v>
      </c>
      <c r="I1278">
        <v>63</v>
      </c>
      <c r="J1278">
        <v>139.5</v>
      </c>
      <c r="K1278">
        <v>112.37</v>
      </c>
    </row>
    <row r="1279" spans="1:11" x14ac:dyDescent="0.2">
      <c r="A1279" t="s">
        <v>359</v>
      </c>
      <c r="B1279" t="s">
        <v>366</v>
      </c>
      <c r="C1279" t="s">
        <v>258</v>
      </c>
      <c r="D1279" t="s">
        <v>403</v>
      </c>
      <c r="E1279">
        <v>86</v>
      </c>
      <c r="F1279">
        <v>9</v>
      </c>
      <c r="G1279">
        <v>66.010000000000005</v>
      </c>
      <c r="H1279">
        <v>3</v>
      </c>
      <c r="I1279">
        <v>24</v>
      </c>
      <c r="J1279">
        <v>92.33</v>
      </c>
      <c r="K1279">
        <v>78.040000000000006</v>
      </c>
    </row>
    <row r="1280" spans="1:11" x14ac:dyDescent="0.2">
      <c r="A1280" t="s">
        <v>359</v>
      </c>
      <c r="B1280" t="s">
        <v>366</v>
      </c>
      <c r="C1280" t="s">
        <v>292</v>
      </c>
      <c r="D1280" t="s">
        <v>403</v>
      </c>
      <c r="E1280">
        <v>67</v>
      </c>
      <c r="F1280">
        <v>7</v>
      </c>
      <c r="G1280">
        <v>62.16</v>
      </c>
      <c r="H1280">
        <v>3</v>
      </c>
      <c r="I1280">
        <v>23</v>
      </c>
      <c r="J1280">
        <v>64</v>
      </c>
      <c r="K1280">
        <v>81.650000000000006</v>
      </c>
    </row>
    <row r="1281" spans="1:11" x14ac:dyDescent="0.2">
      <c r="A1281" t="s">
        <v>359</v>
      </c>
      <c r="B1281" t="s">
        <v>366</v>
      </c>
      <c r="C1281" t="s">
        <v>264</v>
      </c>
      <c r="D1281" t="s">
        <v>403</v>
      </c>
      <c r="E1281">
        <v>84</v>
      </c>
      <c r="F1281">
        <v>8</v>
      </c>
      <c r="G1281">
        <v>59.62</v>
      </c>
      <c r="H1281">
        <v>1</v>
      </c>
      <c r="I1281">
        <v>18</v>
      </c>
      <c r="J1281">
        <v>68</v>
      </c>
      <c r="K1281">
        <v>108.06</v>
      </c>
    </row>
    <row r="1282" spans="1:11" x14ac:dyDescent="0.2">
      <c r="A1282" t="s">
        <v>359</v>
      </c>
      <c r="B1282" t="s">
        <v>366</v>
      </c>
      <c r="C1282" t="s">
        <v>248</v>
      </c>
      <c r="D1282" t="s">
        <v>403</v>
      </c>
      <c r="E1282">
        <v>67</v>
      </c>
      <c r="F1282">
        <v>10</v>
      </c>
      <c r="G1282">
        <v>62.75</v>
      </c>
      <c r="H1282">
        <v>1</v>
      </c>
      <c r="I1282">
        <v>25</v>
      </c>
      <c r="J1282">
        <v>94</v>
      </c>
      <c r="K1282">
        <v>110.24</v>
      </c>
    </row>
    <row r="1283" spans="1:11" x14ac:dyDescent="0.2">
      <c r="A1283" t="s">
        <v>359</v>
      </c>
      <c r="B1283" t="s">
        <v>366</v>
      </c>
      <c r="C1283" t="s">
        <v>253</v>
      </c>
      <c r="D1283" t="s">
        <v>403</v>
      </c>
      <c r="E1283">
        <v>91</v>
      </c>
      <c r="F1283">
        <v>15</v>
      </c>
      <c r="G1283">
        <v>74.63</v>
      </c>
      <c r="H1283">
        <v>5</v>
      </c>
      <c r="I1283">
        <v>22</v>
      </c>
      <c r="J1283">
        <v>133.4</v>
      </c>
      <c r="K1283">
        <v>123.14</v>
      </c>
    </row>
    <row r="1284" spans="1:11" x14ac:dyDescent="0.2">
      <c r="A1284" t="s">
        <v>359</v>
      </c>
      <c r="B1284" t="s">
        <v>366</v>
      </c>
      <c r="C1284" t="s">
        <v>270</v>
      </c>
      <c r="D1284" t="s">
        <v>403</v>
      </c>
      <c r="E1284">
        <v>196</v>
      </c>
      <c r="F1284">
        <v>24</v>
      </c>
      <c r="G1284">
        <v>73.64</v>
      </c>
      <c r="H1284">
        <v>8</v>
      </c>
      <c r="I1284">
        <v>41</v>
      </c>
      <c r="J1284">
        <v>160.13</v>
      </c>
      <c r="K1284">
        <v>115.07</v>
      </c>
    </row>
    <row r="1285" spans="1:11" x14ac:dyDescent="0.2">
      <c r="A1285" t="s">
        <v>359</v>
      </c>
      <c r="B1285" t="s">
        <v>366</v>
      </c>
      <c r="C1285" t="s">
        <v>280</v>
      </c>
      <c r="D1285" t="s">
        <v>403</v>
      </c>
      <c r="E1285">
        <v>19</v>
      </c>
      <c r="F1285">
        <v>1</v>
      </c>
      <c r="G1285">
        <v>66</v>
      </c>
      <c r="I1285">
        <v>4</v>
      </c>
      <c r="K1285">
        <v>117</v>
      </c>
    </row>
    <row r="1286" spans="1:11" x14ac:dyDescent="0.2">
      <c r="A1286" t="s">
        <v>359</v>
      </c>
      <c r="B1286" t="s">
        <v>366</v>
      </c>
      <c r="C1286" t="s">
        <v>254</v>
      </c>
      <c r="D1286" t="s">
        <v>403</v>
      </c>
      <c r="E1286">
        <v>121</v>
      </c>
      <c r="F1286">
        <v>11</v>
      </c>
      <c r="G1286">
        <v>66.41</v>
      </c>
      <c r="I1286">
        <v>38</v>
      </c>
      <c r="K1286">
        <v>91.08</v>
      </c>
    </row>
    <row r="1287" spans="1:11" x14ac:dyDescent="0.2">
      <c r="A1287" t="s">
        <v>359</v>
      </c>
      <c r="B1287" t="s">
        <v>366</v>
      </c>
      <c r="C1287" t="s">
        <v>261</v>
      </c>
      <c r="D1287" t="s">
        <v>403</v>
      </c>
      <c r="E1287">
        <v>47</v>
      </c>
      <c r="F1287">
        <v>5</v>
      </c>
      <c r="G1287">
        <v>76.13</v>
      </c>
      <c r="H1287">
        <v>2</v>
      </c>
      <c r="I1287">
        <v>20</v>
      </c>
      <c r="J1287">
        <v>119.5</v>
      </c>
      <c r="K1287">
        <v>91.45</v>
      </c>
    </row>
    <row r="1288" spans="1:11" x14ac:dyDescent="0.2">
      <c r="A1288" t="s">
        <v>359</v>
      </c>
      <c r="B1288" t="s">
        <v>366</v>
      </c>
      <c r="C1288" t="s">
        <v>267</v>
      </c>
      <c r="D1288" t="s">
        <v>403</v>
      </c>
      <c r="E1288">
        <v>95</v>
      </c>
      <c r="F1288">
        <v>6</v>
      </c>
      <c r="G1288">
        <v>53.77</v>
      </c>
      <c r="H1288">
        <v>4</v>
      </c>
      <c r="I1288">
        <v>44</v>
      </c>
      <c r="J1288">
        <v>79.75</v>
      </c>
      <c r="K1288">
        <v>77.930000000000007</v>
      </c>
    </row>
    <row r="1289" spans="1:11" x14ac:dyDescent="0.2">
      <c r="A1289" t="s">
        <v>359</v>
      </c>
      <c r="B1289" t="s">
        <v>366</v>
      </c>
      <c r="C1289" t="s">
        <v>283</v>
      </c>
      <c r="D1289" t="s">
        <v>403</v>
      </c>
      <c r="E1289">
        <v>50</v>
      </c>
      <c r="F1289">
        <v>6</v>
      </c>
      <c r="G1289">
        <v>66.38</v>
      </c>
      <c r="H1289">
        <v>6</v>
      </c>
      <c r="I1289">
        <v>23</v>
      </c>
      <c r="J1289">
        <v>119.67</v>
      </c>
      <c r="K1289">
        <v>122.74</v>
      </c>
    </row>
    <row r="1290" spans="1:11" x14ac:dyDescent="0.2">
      <c r="A1290" t="s">
        <v>359</v>
      </c>
      <c r="B1290" t="s">
        <v>366</v>
      </c>
      <c r="C1290" t="s">
        <v>286</v>
      </c>
      <c r="D1290" t="s">
        <v>403</v>
      </c>
      <c r="E1290">
        <v>13</v>
      </c>
      <c r="G1290">
        <v>54.69</v>
      </c>
      <c r="H1290">
        <v>2</v>
      </c>
      <c r="I1290">
        <v>8</v>
      </c>
      <c r="J1290">
        <v>66</v>
      </c>
      <c r="K1290">
        <v>72</v>
      </c>
    </row>
    <row r="1291" spans="1:11" x14ac:dyDescent="0.2">
      <c r="A1291" t="s">
        <v>359</v>
      </c>
      <c r="B1291" t="s">
        <v>366</v>
      </c>
      <c r="C1291" t="s">
        <v>276</v>
      </c>
      <c r="D1291" t="s">
        <v>403</v>
      </c>
      <c r="E1291">
        <v>518</v>
      </c>
      <c r="F1291">
        <v>73</v>
      </c>
      <c r="G1291">
        <v>70.11</v>
      </c>
      <c r="H1291">
        <v>18</v>
      </c>
      <c r="I1291">
        <v>134</v>
      </c>
      <c r="J1291">
        <v>137.22</v>
      </c>
      <c r="K1291">
        <v>120.6</v>
      </c>
    </row>
    <row r="1292" spans="1:11" x14ac:dyDescent="0.2">
      <c r="A1292" t="s">
        <v>359</v>
      </c>
      <c r="B1292" t="s">
        <v>366</v>
      </c>
      <c r="C1292" t="s">
        <v>251</v>
      </c>
      <c r="D1292" t="s">
        <v>403</v>
      </c>
      <c r="E1292">
        <v>14</v>
      </c>
      <c r="F1292">
        <v>3</v>
      </c>
      <c r="G1292">
        <v>76</v>
      </c>
      <c r="H1292">
        <v>1</v>
      </c>
      <c r="I1292">
        <v>4</v>
      </c>
      <c r="J1292">
        <v>85</v>
      </c>
      <c r="K1292">
        <v>82.25</v>
      </c>
    </row>
    <row r="1293" spans="1:11" x14ac:dyDescent="0.2">
      <c r="A1293" t="s">
        <v>359</v>
      </c>
      <c r="B1293" t="s">
        <v>366</v>
      </c>
      <c r="C1293" t="s">
        <v>250</v>
      </c>
      <c r="D1293" t="s">
        <v>403</v>
      </c>
      <c r="E1293">
        <v>42</v>
      </c>
      <c r="F1293">
        <v>5</v>
      </c>
      <c r="G1293">
        <v>72.98</v>
      </c>
      <c r="H1293">
        <v>1</v>
      </c>
      <c r="I1293">
        <v>18</v>
      </c>
      <c r="J1293">
        <v>64</v>
      </c>
      <c r="K1293">
        <v>66.5</v>
      </c>
    </row>
    <row r="1294" spans="1:11" x14ac:dyDescent="0.2">
      <c r="A1294" t="s">
        <v>359</v>
      </c>
      <c r="B1294" t="s">
        <v>366</v>
      </c>
      <c r="C1294" t="s">
        <v>287</v>
      </c>
      <c r="D1294" t="s">
        <v>403</v>
      </c>
      <c r="E1294">
        <v>30</v>
      </c>
      <c r="F1294">
        <v>4</v>
      </c>
      <c r="G1294">
        <v>76.77</v>
      </c>
      <c r="H1294">
        <v>1</v>
      </c>
      <c r="I1294">
        <v>8</v>
      </c>
      <c r="J1294">
        <v>83</v>
      </c>
      <c r="K1294">
        <v>134</v>
      </c>
    </row>
    <row r="1295" spans="1:11" x14ac:dyDescent="0.2">
      <c r="A1295" t="s">
        <v>359</v>
      </c>
      <c r="B1295" t="s">
        <v>366</v>
      </c>
      <c r="C1295" t="s">
        <v>285</v>
      </c>
      <c r="D1295" t="s">
        <v>403</v>
      </c>
      <c r="E1295">
        <v>105</v>
      </c>
      <c r="F1295">
        <v>12</v>
      </c>
      <c r="G1295">
        <v>68.760000000000005</v>
      </c>
      <c r="H1295">
        <v>5</v>
      </c>
      <c r="I1295">
        <v>24</v>
      </c>
      <c r="J1295">
        <v>115</v>
      </c>
      <c r="K1295">
        <v>116.96</v>
      </c>
    </row>
    <row r="1296" spans="1:11" x14ac:dyDescent="0.2">
      <c r="A1296" t="s">
        <v>359</v>
      </c>
      <c r="B1296" t="s">
        <v>366</v>
      </c>
      <c r="C1296" t="s">
        <v>246</v>
      </c>
      <c r="D1296" t="s">
        <v>403</v>
      </c>
      <c r="E1296">
        <v>51</v>
      </c>
      <c r="F1296">
        <v>8</v>
      </c>
      <c r="G1296">
        <v>78.69</v>
      </c>
      <c r="H1296">
        <v>8</v>
      </c>
      <c r="I1296">
        <v>25</v>
      </c>
      <c r="J1296">
        <v>129.88</v>
      </c>
      <c r="K1296">
        <v>114.4</v>
      </c>
    </row>
    <row r="1297" spans="1:11" x14ac:dyDescent="0.2">
      <c r="A1297" t="s">
        <v>359</v>
      </c>
      <c r="B1297" t="s">
        <v>366</v>
      </c>
      <c r="C1297" t="s">
        <v>256</v>
      </c>
      <c r="D1297" t="s">
        <v>403</v>
      </c>
      <c r="E1297">
        <v>73</v>
      </c>
      <c r="F1297">
        <v>4</v>
      </c>
      <c r="G1297">
        <v>50.08</v>
      </c>
      <c r="H1297">
        <v>3</v>
      </c>
      <c r="I1297">
        <v>20</v>
      </c>
      <c r="J1297">
        <v>135.66999999999999</v>
      </c>
      <c r="K1297">
        <v>104.8</v>
      </c>
    </row>
    <row r="1298" spans="1:11" x14ac:dyDescent="0.2">
      <c r="A1298" t="s">
        <v>359</v>
      </c>
      <c r="B1298" t="s">
        <v>366</v>
      </c>
      <c r="C1298" t="s">
        <v>263</v>
      </c>
      <c r="D1298" t="s">
        <v>403</v>
      </c>
      <c r="E1298">
        <v>221</v>
      </c>
      <c r="F1298">
        <v>26</v>
      </c>
      <c r="G1298">
        <v>76.47</v>
      </c>
      <c r="H1298">
        <v>11</v>
      </c>
      <c r="I1298">
        <v>64</v>
      </c>
      <c r="J1298">
        <v>129.27000000000001</v>
      </c>
      <c r="K1298">
        <v>122.84</v>
      </c>
    </row>
    <row r="1299" spans="1:11" x14ac:dyDescent="0.2">
      <c r="A1299" t="s">
        <v>359</v>
      </c>
      <c r="B1299" t="s">
        <v>366</v>
      </c>
      <c r="C1299" t="s">
        <v>284</v>
      </c>
      <c r="D1299" t="s">
        <v>403</v>
      </c>
      <c r="E1299">
        <v>154</v>
      </c>
      <c r="F1299">
        <v>10</v>
      </c>
      <c r="G1299">
        <v>54.6</v>
      </c>
      <c r="H1299">
        <v>5</v>
      </c>
      <c r="I1299">
        <v>60</v>
      </c>
      <c r="J1299">
        <v>184.2</v>
      </c>
      <c r="K1299">
        <v>86.78</v>
      </c>
    </row>
    <row r="1300" spans="1:11" x14ac:dyDescent="0.2">
      <c r="A1300" t="s">
        <v>359</v>
      </c>
      <c r="B1300" t="s">
        <v>366</v>
      </c>
      <c r="C1300" t="s">
        <v>266</v>
      </c>
      <c r="D1300" t="s">
        <v>403</v>
      </c>
      <c r="E1300">
        <v>97</v>
      </c>
      <c r="F1300">
        <v>8</v>
      </c>
      <c r="G1300">
        <v>55.4</v>
      </c>
      <c r="H1300">
        <v>3</v>
      </c>
      <c r="I1300">
        <v>47</v>
      </c>
      <c r="J1300">
        <v>91.33</v>
      </c>
      <c r="K1300">
        <v>88.77</v>
      </c>
    </row>
    <row r="1301" spans="1:11" x14ac:dyDescent="0.2">
      <c r="A1301" t="s">
        <v>359</v>
      </c>
      <c r="B1301" t="s">
        <v>366</v>
      </c>
      <c r="C1301" t="s">
        <v>279</v>
      </c>
      <c r="D1301" t="s">
        <v>403</v>
      </c>
      <c r="E1301">
        <v>59</v>
      </c>
      <c r="F1301">
        <v>6</v>
      </c>
      <c r="G1301">
        <v>68.69</v>
      </c>
      <c r="H1301">
        <v>6</v>
      </c>
      <c r="I1301">
        <v>25</v>
      </c>
      <c r="J1301">
        <v>117.17</v>
      </c>
      <c r="K1301">
        <v>104.08</v>
      </c>
    </row>
    <row r="1302" spans="1:11" x14ac:dyDescent="0.2">
      <c r="A1302" t="s">
        <v>359</v>
      </c>
      <c r="B1302" t="s">
        <v>366</v>
      </c>
      <c r="C1302" t="s">
        <v>373</v>
      </c>
      <c r="D1302" t="s">
        <v>403</v>
      </c>
      <c r="E1302">
        <v>27</v>
      </c>
      <c r="F1302">
        <v>7</v>
      </c>
      <c r="G1302">
        <v>82.15</v>
      </c>
      <c r="H1302">
        <v>2</v>
      </c>
      <c r="I1302">
        <v>3</v>
      </c>
      <c r="J1302">
        <v>140</v>
      </c>
      <c r="K1302">
        <v>133</v>
      </c>
    </row>
    <row r="1303" spans="1:11" x14ac:dyDescent="0.2">
      <c r="A1303" t="s">
        <v>359</v>
      </c>
      <c r="B1303" t="s">
        <v>366</v>
      </c>
      <c r="C1303" t="s">
        <v>275</v>
      </c>
      <c r="D1303" t="s">
        <v>403</v>
      </c>
      <c r="E1303">
        <v>173</v>
      </c>
      <c r="F1303">
        <v>32</v>
      </c>
      <c r="G1303">
        <v>82.9</v>
      </c>
      <c r="H1303">
        <v>12</v>
      </c>
      <c r="I1303">
        <v>53</v>
      </c>
      <c r="J1303">
        <v>118.17</v>
      </c>
      <c r="K1303">
        <v>118.15</v>
      </c>
    </row>
    <row r="1304" spans="1:11" x14ac:dyDescent="0.2">
      <c r="A1304" t="s">
        <v>359</v>
      </c>
      <c r="B1304" t="s">
        <v>366</v>
      </c>
      <c r="C1304" t="s">
        <v>259</v>
      </c>
      <c r="D1304" t="s">
        <v>403</v>
      </c>
      <c r="E1304">
        <v>14</v>
      </c>
      <c r="F1304">
        <v>3</v>
      </c>
      <c r="G1304">
        <v>84.57</v>
      </c>
    </row>
    <row r="1305" spans="1:11" x14ac:dyDescent="0.2">
      <c r="A1305" t="s">
        <v>359</v>
      </c>
      <c r="B1305" t="s">
        <v>366</v>
      </c>
      <c r="C1305" t="s">
        <v>288</v>
      </c>
      <c r="D1305" t="s">
        <v>403</v>
      </c>
      <c r="E1305">
        <v>17</v>
      </c>
      <c r="F1305">
        <v>1</v>
      </c>
      <c r="G1305">
        <v>59.76</v>
      </c>
      <c r="I1305">
        <v>1</v>
      </c>
      <c r="K1305">
        <v>153</v>
      </c>
    </row>
    <row r="1306" spans="1:11" x14ac:dyDescent="0.2">
      <c r="A1306" t="s">
        <v>359</v>
      </c>
      <c r="B1306" t="s">
        <v>366</v>
      </c>
      <c r="C1306" t="s">
        <v>268</v>
      </c>
      <c r="D1306" t="s">
        <v>403</v>
      </c>
      <c r="E1306">
        <v>209</v>
      </c>
      <c r="F1306">
        <v>27</v>
      </c>
      <c r="G1306">
        <v>72.180000000000007</v>
      </c>
      <c r="H1306">
        <v>3</v>
      </c>
      <c r="I1306">
        <v>35</v>
      </c>
      <c r="J1306">
        <v>110.67</v>
      </c>
      <c r="K1306">
        <v>122.29</v>
      </c>
    </row>
    <row r="1307" spans="1:11" x14ac:dyDescent="0.2">
      <c r="A1307" t="s">
        <v>359</v>
      </c>
      <c r="B1307" t="s">
        <v>366</v>
      </c>
      <c r="C1307" t="s">
        <v>269</v>
      </c>
      <c r="D1307" t="s">
        <v>403</v>
      </c>
      <c r="E1307">
        <v>7</v>
      </c>
      <c r="G1307">
        <v>54.43</v>
      </c>
      <c r="I1307">
        <v>3</v>
      </c>
      <c r="K1307">
        <v>79.67</v>
      </c>
    </row>
    <row r="1308" spans="1:11" x14ac:dyDescent="0.2">
      <c r="A1308" t="s">
        <v>359</v>
      </c>
      <c r="B1308" t="s">
        <v>366</v>
      </c>
      <c r="C1308" t="s">
        <v>271</v>
      </c>
      <c r="D1308" t="s">
        <v>403</v>
      </c>
      <c r="E1308">
        <v>189</v>
      </c>
      <c r="F1308">
        <v>32</v>
      </c>
      <c r="G1308">
        <v>77.91</v>
      </c>
      <c r="H1308">
        <v>6</v>
      </c>
      <c r="I1308">
        <v>51</v>
      </c>
      <c r="J1308">
        <v>133.5</v>
      </c>
      <c r="K1308">
        <v>131.71</v>
      </c>
    </row>
    <row r="1309" spans="1:11" x14ac:dyDescent="0.2">
      <c r="A1309" t="s">
        <v>359</v>
      </c>
      <c r="B1309" t="s">
        <v>366</v>
      </c>
      <c r="C1309" t="s">
        <v>255</v>
      </c>
      <c r="D1309" t="s">
        <v>403</v>
      </c>
      <c r="E1309">
        <v>922</v>
      </c>
      <c r="F1309">
        <v>108</v>
      </c>
      <c r="G1309">
        <v>63.86</v>
      </c>
      <c r="H1309">
        <v>32</v>
      </c>
      <c r="I1309">
        <v>294</v>
      </c>
      <c r="J1309">
        <v>107.38</v>
      </c>
      <c r="K1309">
        <v>94.21</v>
      </c>
    </row>
    <row r="1310" spans="1:11" x14ac:dyDescent="0.2">
      <c r="A1310" t="s">
        <v>359</v>
      </c>
      <c r="B1310" t="s">
        <v>366</v>
      </c>
      <c r="C1310" t="s">
        <v>272</v>
      </c>
      <c r="D1310" t="s">
        <v>403</v>
      </c>
      <c r="E1310">
        <v>56</v>
      </c>
      <c r="F1310">
        <v>8</v>
      </c>
      <c r="G1310">
        <v>59.43</v>
      </c>
      <c r="H1310">
        <v>5</v>
      </c>
      <c r="I1310">
        <v>28</v>
      </c>
      <c r="J1310">
        <v>103.8</v>
      </c>
      <c r="K1310">
        <v>105.14</v>
      </c>
    </row>
    <row r="1311" spans="1:11" x14ac:dyDescent="0.2">
      <c r="A1311" t="s">
        <v>359</v>
      </c>
      <c r="B1311" t="s">
        <v>366</v>
      </c>
      <c r="C1311" t="s">
        <v>249</v>
      </c>
      <c r="D1311" t="s">
        <v>403</v>
      </c>
      <c r="E1311">
        <v>589</v>
      </c>
      <c r="F1311">
        <v>99</v>
      </c>
      <c r="G1311">
        <v>74.430000000000007</v>
      </c>
      <c r="H1311">
        <v>17</v>
      </c>
      <c r="I1311">
        <v>139</v>
      </c>
      <c r="J1311">
        <v>136.47</v>
      </c>
      <c r="K1311">
        <v>120</v>
      </c>
    </row>
    <row r="1312" spans="1:11" x14ac:dyDescent="0.2">
      <c r="A1312" t="s">
        <v>359</v>
      </c>
      <c r="B1312" t="s">
        <v>366</v>
      </c>
      <c r="C1312" t="s">
        <v>293</v>
      </c>
      <c r="D1312" t="s">
        <v>403</v>
      </c>
      <c r="E1312">
        <v>10</v>
      </c>
      <c r="F1312">
        <v>1</v>
      </c>
      <c r="G1312">
        <v>83.6</v>
      </c>
      <c r="H1312">
        <v>2</v>
      </c>
      <c r="I1312">
        <v>4</v>
      </c>
      <c r="J1312">
        <v>99.5</v>
      </c>
      <c r="K1312">
        <v>86</v>
      </c>
    </row>
    <row r="1313" spans="1:11" x14ac:dyDescent="0.2">
      <c r="A1313" t="s">
        <v>359</v>
      </c>
      <c r="B1313" t="s">
        <v>366</v>
      </c>
      <c r="C1313" t="s">
        <v>257</v>
      </c>
      <c r="D1313" t="s">
        <v>403</v>
      </c>
      <c r="E1313">
        <v>234</v>
      </c>
      <c r="F1313">
        <v>30</v>
      </c>
      <c r="G1313">
        <v>72.45</v>
      </c>
      <c r="H1313">
        <v>12</v>
      </c>
      <c r="I1313">
        <v>91</v>
      </c>
      <c r="J1313">
        <v>103.42</v>
      </c>
      <c r="K1313">
        <v>103.66</v>
      </c>
    </row>
    <row r="1314" spans="1:11" x14ac:dyDescent="0.2">
      <c r="A1314" t="s">
        <v>359</v>
      </c>
      <c r="B1314" t="s">
        <v>366</v>
      </c>
      <c r="C1314" t="s">
        <v>244</v>
      </c>
      <c r="D1314" t="s">
        <v>403</v>
      </c>
      <c r="E1314">
        <v>67</v>
      </c>
      <c r="F1314">
        <v>9</v>
      </c>
      <c r="G1314">
        <v>69.34</v>
      </c>
      <c r="H1314">
        <v>3</v>
      </c>
      <c r="I1314">
        <v>23</v>
      </c>
      <c r="J1314">
        <v>141.33000000000001</v>
      </c>
      <c r="K1314">
        <v>85.43</v>
      </c>
    </row>
    <row r="1315" spans="1:11" x14ac:dyDescent="0.2">
      <c r="A1315" t="s">
        <v>359</v>
      </c>
      <c r="B1315" t="s">
        <v>366</v>
      </c>
      <c r="C1315" t="s">
        <v>265</v>
      </c>
      <c r="D1315" t="s">
        <v>403</v>
      </c>
      <c r="E1315">
        <v>29</v>
      </c>
      <c r="F1315">
        <v>5</v>
      </c>
      <c r="G1315">
        <v>64</v>
      </c>
      <c r="H1315">
        <v>1</v>
      </c>
      <c r="I1315">
        <v>8</v>
      </c>
      <c r="J1315">
        <v>94</v>
      </c>
      <c r="K1315">
        <v>105.25</v>
      </c>
    </row>
    <row r="1316" spans="1:11" x14ac:dyDescent="0.2">
      <c r="A1316" t="s">
        <v>359</v>
      </c>
      <c r="B1316" t="s">
        <v>366</v>
      </c>
      <c r="C1316" t="s">
        <v>247</v>
      </c>
      <c r="D1316" t="s">
        <v>403</v>
      </c>
      <c r="E1316">
        <v>10</v>
      </c>
      <c r="F1316">
        <v>1</v>
      </c>
      <c r="G1316">
        <v>74.099999999999994</v>
      </c>
      <c r="H1316">
        <v>1</v>
      </c>
      <c r="I1316">
        <v>4</v>
      </c>
      <c r="J1316">
        <v>74</v>
      </c>
      <c r="K1316">
        <v>89.5</v>
      </c>
    </row>
    <row r="1317" spans="1:11" x14ac:dyDescent="0.2">
      <c r="A1317" t="s">
        <v>359</v>
      </c>
      <c r="B1317" t="s">
        <v>437</v>
      </c>
      <c r="C1317" t="s">
        <v>371</v>
      </c>
      <c r="D1317" t="s">
        <v>403</v>
      </c>
      <c r="E1317">
        <v>1222</v>
      </c>
      <c r="F1317">
        <v>266</v>
      </c>
      <c r="G1317">
        <v>88.42</v>
      </c>
      <c r="H1317">
        <v>64</v>
      </c>
      <c r="I1317">
        <v>394</v>
      </c>
      <c r="J1317">
        <v>112.36</v>
      </c>
      <c r="K1317">
        <v>106.5</v>
      </c>
    </row>
    <row r="1318" spans="1:11" x14ac:dyDescent="0.2">
      <c r="A1318" t="s">
        <v>359</v>
      </c>
      <c r="B1318" t="s">
        <v>437</v>
      </c>
      <c r="C1318" t="s">
        <v>282</v>
      </c>
      <c r="D1318" t="s">
        <v>403</v>
      </c>
      <c r="E1318">
        <v>8933</v>
      </c>
      <c r="F1318">
        <v>1980</v>
      </c>
      <c r="G1318">
        <v>89.36</v>
      </c>
      <c r="H1318">
        <v>440</v>
      </c>
      <c r="I1318">
        <v>2737</v>
      </c>
      <c r="J1318">
        <v>107.69</v>
      </c>
      <c r="K1318">
        <v>104.52</v>
      </c>
    </row>
    <row r="1319" spans="1:11" x14ac:dyDescent="0.2">
      <c r="A1319" t="s">
        <v>359</v>
      </c>
      <c r="B1319" t="s">
        <v>437</v>
      </c>
      <c r="C1319" t="s">
        <v>243</v>
      </c>
      <c r="D1319" t="s">
        <v>403</v>
      </c>
      <c r="E1319">
        <v>4360</v>
      </c>
      <c r="F1319">
        <v>777</v>
      </c>
      <c r="G1319">
        <v>80.16</v>
      </c>
      <c r="H1319">
        <v>184</v>
      </c>
      <c r="I1319">
        <v>1360</v>
      </c>
      <c r="J1319">
        <v>117.29</v>
      </c>
      <c r="K1319">
        <v>101.18</v>
      </c>
    </row>
    <row r="1320" spans="1:11" x14ac:dyDescent="0.2">
      <c r="A1320" t="s">
        <v>359</v>
      </c>
      <c r="B1320" t="s">
        <v>437</v>
      </c>
      <c r="C1320" t="s">
        <v>273</v>
      </c>
      <c r="D1320" t="s">
        <v>403</v>
      </c>
      <c r="E1320">
        <v>6687</v>
      </c>
      <c r="F1320">
        <v>1145</v>
      </c>
      <c r="G1320">
        <v>79.61</v>
      </c>
      <c r="H1320">
        <v>300</v>
      </c>
      <c r="I1320">
        <v>2181</v>
      </c>
      <c r="J1320">
        <v>107.72</v>
      </c>
      <c r="K1320">
        <v>103.73</v>
      </c>
    </row>
    <row r="1321" spans="1:11" x14ac:dyDescent="0.2">
      <c r="A1321" t="s">
        <v>359</v>
      </c>
      <c r="B1321" t="s">
        <v>437</v>
      </c>
      <c r="C1321" t="s">
        <v>260</v>
      </c>
      <c r="D1321" t="s">
        <v>403</v>
      </c>
      <c r="E1321">
        <v>38655</v>
      </c>
      <c r="F1321">
        <v>9016</v>
      </c>
      <c r="G1321">
        <v>89.55</v>
      </c>
      <c r="H1321">
        <v>1638</v>
      </c>
      <c r="I1321">
        <v>10709</v>
      </c>
      <c r="J1321">
        <v>116.76</v>
      </c>
      <c r="K1321">
        <v>111.33</v>
      </c>
    </row>
    <row r="1322" spans="1:11" x14ac:dyDescent="0.2">
      <c r="A1322" t="s">
        <v>359</v>
      </c>
      <c r="B1322" t="s">
        <v>437</v>
      </c>
      <c r="C1322" t="s">
        <v>278</v>
      </c>
      <c r="D1322" t="s">
        <v>403</v>
      </c>
      <c r="E1322">
        <v>7519</v>
      </c>
      <c r="F1322">
        <v>1475</v>
      </c>
      <c r="G1322">
        <v>83.43</v>
      </c>
      <c r="H1322">
        <v>358</v>
      </c>
      <c r="I1322">
        <v>2319</v>
      </c>
      <c r="J1322">
        <v>115.03</v>
      </c>
      <c r="K1322">
        <v>106.76</v>
      </c>
    </row>
    <row r="1323" spans="1:11" x14ac:dyDescent="0.2">
      <c r="A1323" t="s">
        <v>359</v>
      </c>
      <c r="B1323" t="s">
        <v>437</v>
      </c>
      <c r="C1323" t="s">
        <v>281</v>
      </c>
      <c r="D1323" t="s">
        <v>403</v>
      </c>
      <c r="E1323">
        <v>2353</v>
      </c>
      <c r="F1323">
        <v>407</v>
      </c>
      <c r="G1323">
        <v>81.56</v>
      </c>
      <c r="H1323">
        <v>115</v>
      </c>
      <c r="I1323">
        <v>799</v>
      </c>
      <c r="J1323">
        <v>114.52</v>
      </c>
      <c r="K1323">
        <v>99.74</v>
      </c>
    </row>
    <row r="1324" spans="1:11" x14ac:dyDescent="0.2">
      <c r="A1324" t="s">
        <v>359</v>
      </c>
      <c r="B1324" t="s">
        <v>437</v>
      </c>
      <c r="C1324" t="s">
        <v>274</v>
      </c>
      <c r="D1324" t="s">
        <v>403</v>
      </c>
      <c r="E1324">
        <v>487</v>
      </c>
      <c r="F1324">
        <v>101</v>
      </c>
      <c r="G1324">
        <v>89.74</v>
      </c>
      <c r="H1324">
        <v>31</v>
      </c>
      <c r="I1324">
        <v>148</v>
      </c>
      <c r="J1324">
        <v>136.13</v>
      </c>
      <c r="K1324">
        <v>123.63</v>
      </c>
    </row>
    <row r="1325" spans="1:11" x14ac:dyDescent="0.2">
      <c r="A1325" t="s">
        <v>359</v>
      </c>
      <c r="B1325" t="s">
        <v>437</v>
      </c>
      <c r="C1325" t="s">
        <v>252</v>
      </c>
      <c r="D1325" t="s">
        <v>403</v>
      </c>
      <c r="E1325">
        <v>961</v>
      </c>
      <c r="F1325">
        <v>271</v>
      </c>
      <c r="G1325">
        <v>100</v>
      </c>
      <c r="H1325">
        <v>43</v>
      </c>
      <c r="I1325">
        <v>332</v>
      </c>
      <c r="J1325">
        <v>121.12</v>
      </c>
      <c r="K1325">
        <v>110.23</v>
      </c>
    </row>
    <row r="1326" spans="1:11" x14ac:dyDescent="0.2">
      <c r="A1326" t="s">
        <v>359</v>
      </c>
      <c r="B1326" t="s">
        <v>437</v>
      </c>
      <c r="C1326" t="s">
        <v>245</v>
      </c>
      <c r="D1326" t="s">
        <v>403</v>
      </c>
      <c r="E1326">
        <v>28268</v>
      </c>
      <c r="F1326">
        <v>6352</v>
      </c>
      <c r="G1326">
        <v>90.88</v>
      </c>
      <c r="H1326">
        <v>1435</v>
      </c>
      <c r="I1326">
        <v>9123</v>
      </c>
      <c r="J1326">
        <v>120.04</v>
      </c>
      <c r="K1326">
        <v>117.51</v>
      </c>
    </row>
    <row r="1327" spans="1:11" x14ac:dyDescent="0.2">
      <c r="A1327" t="s">
        <v>359</v>
      </c>
      <c r="B1327" t="s">
        <v>437</v>
      </c>
      <c r="C1327" t="s">
        <v>290</v>
      </c>
      <c r="D1327" t="s">
        <v>403</v>
      </c>
      <c r="E1327">
        <v>20757</v>
      </c>
      <c r="F1327">
        <v>5152</v>
      </c>
      <c r="G1327">
        <v>94.61</v>
      </c>
      <c r="H1327">
        <v>910</v>
      </c>
      <c r="I1327">
        <v>6278</v>
      </c>
      <c r="J1327">
        <v>124.32</v>
      </c>
      <c r="K1327">
        <v>119.76</v>
      </c>
    </row>
    <row r="1328" spans="1:11" x14ac:dyDescent="0.2">
      <c r="A1328" t="s">
        <v>359</v>
      </c>
      <c r="B1328" t="s">
        <v>437</v>
      </c>
      <c r="C1328" t="s">
        <v>289</v>
      </c>
      <c r="D1328" t="s">
        <v>403</v>
      </c>
      <c r="E1328">
        <v>2179</v>
      </c>
      <c r="F1328">
        <v>427</v>
      </c>
      <c r="G1328">
        <v>81.58</v>
      </c>
      <c r="H1328">
        <v>114</v>
      </c>
      <c r="I1328">
        <v>781</v>
      </c>
      <c r="J1328">
        <v>103.33</v>
      </c>
      <c r="K1328">
        <v>102.53</v>
      </c>
    </row>
    <row r="1329" spans="1:11" x14ac:dyDescent="0.2">
      <c r="A1329" t="s">
        <v>359</v>
      </c>
      <c r="B1329" t="s">
        <v>437</v>
      </c>
      <c r="C1329" t="s">
        <v>291</v>
      </c>
      <c r="D1329" t="s">
        <v>403</v>
      </c>
      <c r="E1329">
        <v>3201</v>
      </c>
      <c r="F1329">
        <v>555</v>
      </c>
      <c r="G1329">
        <v>79.7</v>
      </c>
      <c r="H1329">
        <v>163</v>
      </c>
      <c r="I1329">
        <v>1086</v>
      </c>
      <c r="J1329">
        <v>93.94</v>
      </c>
      <c r="K1329">
        <v>101.23</v>
      </c>
    </row>
    <row r="1330" spans="1:11" x14ac:dyDescent="0.2">
      <c r="A1330" t="s">
        <v>359</v>
      </c>
      <c r="B1330" t="s">
        <v>437</v>
      </c>
      <c r="C1330" t="s">
        <v>262</v>
      </c>
      <c r="D1330" t="s">
        <v>403</v>
      </c>
      <c r="E1330">
        <v>1981</v>
      </c>
      <c r="F1330">
        <v>474</v>
      </c>
      <c r="G1330">
        <v>90.71</v>
      </c>
      <c r="H1330">
        <v>82</v>
      </c>
      <c r="I1330">
        <v>547</v>
      </c>
      <c r="J1330">
        <v>115.16</v>
      </c>
      <c r="K1330">
        <v>110.77</v>
      </c>
    </row>
    <row r="1331" spans="1:11" x14ac:dyDescent="0.2">
      <c r="A1331" t="s">
        <v>359</v>
      </c>
      <c r="B1331" t="s">
        <v>437</v>
      </c>
      <c r="C1331" t="s">
        <v>277</v>
      </c>
      <c r="D1331" t="s">
        <v>403</v>
      </c>
      <c r="E1331">
        <v>8127</v>
      </c>
      <c r="F1331">
        <v>2015</v>
      </c>
      <c r="G1331">
        <v>98.18</v>
      </c>
      <c r="H1331">
        <v>343</v>
      </c>
      <c r="I1331">
        <v>2522</v>
      </c>
      <c r="J1331">
        <v>111.64</v>
      </c>
      <c r="K1331">
        <v>112.89</v>
      </c>
    </row>
    <row r="1332" spans="1:11" x14ac:dyDescent="0.2">
      <c r="A1332" t="s">
        <v>359</v>
      </c>
      <c r="B1332" t="s">
        <v>437</v>
      </c>
      <c r="C1332" t="s">
        <v>258</v>
      </c>
      <c r="D1332" t="s">
        <v>403</v>
      </c>
      <c r="E1332">
        <v>6036</v>
      </c>
      <c r="F1332">
        <v>1107</v>
      </c>
      <c r="G1332">
        <v>83.69</v>
      </c>
      <c r="H1332">
        <v>287</v>
      </c>
      <c r="I1332">
        <v>1897</v>
      </c>
      <c r="J1332">
        <v>106.39</v>
      </c>
      <c r="K1332">
        <v>106.32</v>
      </c>
    </row>
    <row r="1333" spans="1:11" x14ac:dyDescent="0.2">
      <c r="A1333" t="s">
        <v>359</v>
      </c>
      <c r="B1333" t="s">
        <v>437</v>
      </c>
      <c r="C1333" t="s">
        <v>292</v>
      </c>
      <c r="D1333" t="s">
        <v>403</v>
      </c>
      <c r="E1333">
        <v>2853</v>
      </c>
      <c r="F1333">
        <v>488</v>
      </c>
      <c r="G1333">
        <v>78.73</v>
      </c>
      <c r="H1333">
        <v>150</v>
      </c>
      <c r="I1333">
        <v>962</v>
      </c>
      <c r="J1333">
        <v>103.41</v>
      </c>
      <c r="K1333">
        <v>96.23</v>
      </c>
    </row>
    <row r="1334" spans="1:11" x14ac:dyDescent="0.2">
      <c r="A1334" t="s">
        <v>359</v>
      </c>
      <c r="B1334" t="s">
        <v>437</v>
      </c>
      <c r="C1334" t="s">
        <v>264</v>
      </c>
      <c r="D1334" t="s">
        <v>403</v>
      </c>
      <c r="E1334">
        <v>4503</v>
      </c>
      <c r="F1334">
        <v>762</v>
      </c>
      <c r="G1334">
        <v>78.239999999999995</v>
      </c>
      <c r="H1334">
        <v>249</v>
      </c>
      <c r="I1334">
        <v>1721</v>
      </c>
      <c r="J1334">
        <v>104.47</v>
      </c>
      <c r="K1334">
        <v>99.49</v>
      </c>
    </row>
    <row r="1335" spans="1:11" x14ac:dyDescent="0.2">
      <c r="A1335" t="s">
        <v>359</v>
      </c>
      <c r="B1335" t="s">
        <v>437</v>
      </c>
      <c r="C1335" t="s">
        <v>248</v>
      </c>
      <c r="D1335" t="s">
        <v>403</v>
      </c>
      <c r="E1335">
        <v>6531</v>
      </c>
      <c r="F1335">
        <v>1261</v>
      </c>
      <c r="G1335">
        <v>82.83</v>
      </c>
      <c r="H1335">
        <v>346</v>
      </c>
      <c r="I1335">
        <v>2123</v>
      </c>
      <c r="J1335">
        <v>104.51</v>
      </c>
      <c r="K1335">
        <v>103.4</v>
      </c>
    </row>
    <row r="1336" spans="1:11" x14ac:dyDescent="0.2">
      <c r="A1336" t="s">
        <v>359</v>
      </c>
      <c r="B1336" t="s">
        <v>437</v>
      </c>
      <c r="C1336" t="s">
        <v>253</v>
      </c>
      <c r="D1336" t="s">
        <v>403</v>
      </c>
      <c r="E1336">
        <v>5106</v>
      </c>
      <c r="F1336">
        <v>988</v>
      </c>
      <c r="G1336">
        <v>84.55</v>
      </c>
      <c r="H1336">
        <v>229</v>
      </c>
      <c r="I1336">
        <v>1541</v>
      </c>
      <c r="J1336">
        <v>109.21</v>
      </c>
      <c r="K1336">
        <v>106.58</v>
      </c>
    </row>
    <row r="1337" spans="1:11" x14ac:dyDescent="0.2">
      <c r="A1337" t="s">
        <v>359</v>
      </c>
      <c r="B1337" t="s">
        <v>437</v>
      </c>
      <c r="C1337" t="s">
        <v>270</v>
      </c>
      <c r="D1337" t="s">
        <v>403</v>
      </c>
      <c r="E1337">
        <v>6885</v>
      </c>
      <c r="F1337">
        <v>1624</v>
      </c>
      <c r="G1337">
        <v>92.29</v>
      </c>
      <c r="H1337">
        <v>275</v>
      </c>
      <c r="I1337">
        <v>2007</v>
      </c>
      <c r="J1337">
        <v>138.02000000000001</v>
      </c>
      <c r="K1337">
        <v>120.52</v>
      </c>
    </row>
    <row r="1338" spans="1:11" x14ac:dyDescent="0.2">
      <c r="A1338" t="s">
        <v>359</v>
      </c>
      <c r="B1338" t="s">
        <v>437</v>
      </c>
      <c r="C1338" t="s">
        <v>280</v>
      </c>
      <c r="D1338" t="s">
        <v>403</v>
      </c>
      <c r="E1338">
        <v>1487</v>
      </c>
      <c r="F1338">
        <v>251</v>
      </c>
      <c r="G1338">
        <v>81.510000000000005</v>
      </c>
      <c r="H1338">
        <v>93</v>
      </c>
      <c r="I1338">
        <v>558</v>
      </c>
      <c r="J1338">
        <v>105.87</v>
      </c>
      <c r="K1338">
        <v>91.3</v>
      </c>
    </row>
    <row r="1339" spans="1:11" x14ac:dyDescent="0.2">
      <c r="A1339" t="s">
        <v>359</v>
      </c>
      <c r="B1339" t="s">
        <v>437</v>
      </c>
      <c r="C1339" t="s">
        <v>254</v>
      </c>
      <c r="D1339" t="s">
        <v>403</v>
      </c>
      <c r="E1339">
        <v>9148</v>
      </c>
      <c r="F1339">
        <v>2134</v>
      </c>
      <c r="G1339">
        <v>94.22</v>
      </c>
      <c r="H1339">
        <v>415</v>
      </c>
      <c r="I1339">
        <v>2729</v>
      </c>
      <c r="J1339">
        <v>125.3</v>
      </c>
      <c r="K1339">
        <v>110.27</v>
      </c>
    </row>
    <row r="1340" spans="1:11" x14ac:dyDescent="0.2">
      <c r="A1340" t="s">
        <v>359</v>
      </c>
      <c r="B1340" t="s">
        <v>437</v>
      </c>
      <c r="C1340" t="s">
        <v>261</v>
      </c>
      <c r="D1340" t="s">
        <v>403</v>
      </c>
      <c r="E1340">
        <v>5792</v>
      </c>
      <c r="F1340">
        <v>942</v>
      </c>
      <c r="G1340">
        <v>75.03</v>
      </c>
      <c r="H1340">
        <v>318</v>
      </c>
      <c r="I1340">
        <v>2055</v>
      </c>
      <c r="J1340">
        <v>106.46</v>
      </c>
      <c r="K1340">
        <v>98.66</v>
      </c>
    </row>
    <row r="1341" spans="1:11" x14ac:dyDescent="0.2">
      <c r="A1341" t="s">
        <v>359</v>
      </c>
      <c r="B1341" t="s">
        <v>437</v>
      </c>
      <c r="C1341" t="s">
        <v>267</v>
      </c>
      <c r="D1341" t="s">
        <v>403</v>
      </c>
      <c r="E1341">
        <v>6773</v>
      </c>
      <c r="F1341">
        <v>1626</v>
      </c>
      <c r="G1341">
        <v>93.85</v>
      </c>
      <c r="H1341">
        <v>326</v>
      </c>
      <c r="I1341">
        <v>2293</v>
      </c>
      <c r="J1341">
        <v>126.22</v>
      </c>
      <c r="K1341">
        <v>113.25</v>
      </c>
    </row>
    <row r="1342" spans="1:11" x14ac:dyDescent="0.2">
      <c r="A1342" t="s">
        <v>359</v>
      </c>
      <c r="B1342" t="s">
        <v>437</v>
      </c>
      <c r="C1342" t="s">
        <v>283</v>
      </c>
      <c r="D1342" t="s">
        <v>403</v>
      </c>
      <c r="E1342">
        <v>5043</v>
      </c>
      <c r="F1342">
        <v>1522</v>
      </c>
      <c r="G1342">
        <v>106.1</v>
      </c>
      <c r="H1342">
        <v>224</v>
      </c>
      <c r="I1342">
        <v>1434</v>
      </c>
      <c r="J1342">
        <v>133.77000000000001</v>
      </c>
      <c r="K1342">
        <v>132.93</v>
      </c>
    </row>
    <row r="1343" spans="1:11" x14ac:dyDescent="0.2">
      <c r="A1343" t="s">
        <v>359</v>
      </c>
      <c r="B1343" t="s">
        <v>437</v>
      </c>
      <c r="C1343" t="s">
        <v>286</v>
      </c>
      <c r="D1343" t="s">
        <v>403</v>
      </c>
      <c r="E1343">
        <v>1079</v>
      </c>
      <c r="F1343">
        <v>113</v>
      </c>
      <c r="G1343">
        <v>65.42</v>
      </c>
      <c r="H1343">
        <v>54</v>
      </c>
      <c r="I1343">
        <v>356</v>
      </c>
      <c r="J1343">
        <v>98.89</v>
      </c>
      <c r="K1343">
        <v>82.98</v>
      </c>
    </row>
    <row r="1344" spans="1:11" x14ac:dyDescent="0.2">
      <c r="A1344" t="s">
        <v>359</v>
      </c>
      <c r="B1344" t="s">
        <v>437</v>
      </c>
      <c r="C1344" t="s">
        <v>276</v>
      </c>
      <c r="D1344" t="s">
        <v>403</v>
      </c>
      <c r="E1344">
        <v>20059</v>
      </c>
      <c r="F1344">
        <v>4674</v>
      </c>
      <c r="G1344">
        <v>92.37</v>
      </c>
      <c r="H1344">
        <v>885</v>
      </c>
      <c r="I1344">
        <v>5698</v>
      </c>
      <c r="J1344">
        <v>113.47</v>
      </c>
      <c r="K1344">
        <v>108.69</v>
      </c>
    </row>
    <row r="1345" spans="1:11" x14ac:dyDescent="0.2">
      <c r="A1345" t="s">
        <v>359</v>
      </c>
      <c r="B1345" t="s">
        <v>437</v>
      </c>
      <c r="C1345" t="s">
        <v>251</v>
      </c>
      <c r="D1345" t="s">
        <v>403</v>
      </c>
      <c r="E1345">
        <v>784</v>
      </c>
      <c r="F1345">
        <v>119</v>
      </c>
      <c r="G1345">
        <v>73.62</v>
      </c>
      <c r="H1345">
        <v>23</v>
      </c>
      <c r="I1345">
        <v>226</v>
      </c>
      <c r="J1345">
        <v>109.61</v>
      </c>
      <c r="K1345">
        <v>92.72</v>
      </c>
    </row>
    <row r="1346" spans="1:11" x14ac:dyDescent="0.2">
      <c r="A1346" t="s">
        <v>359</v>
      </c>
      <c r="B1346" t="s">
        <v>437</v>
      </c>
      <c r="C1346" t="s">
        <v>250</v>
      </c>
      <c r="D1346" t="s">
        <v>403</v>
      </c>
      <c r="E1346">
        <v>1968</v>
      </c>
      <c r="F1346">
        <v>269</v>
      </c>
      <c r="G1346">
        <v>73.290000000000006</v>
      </c>
      <c r="H1346">
        <v>146</v>
      </c>
      <c r="I1346">
        <v>874</v>
      </c>
      <c r="J1346">
        <v>87.42</v>
      </c>
      <c r="K1346">
        <v>88.14</v>
      </c>
    </row>
    <row r="1347" spans="1:11" x14ac:dyDescent="0.2">
      <c r="A1347" t="s">
        <v>359</v>
      </c>
      <c r="B1347" t="s">
        <v>437</v>
      </c>
      <c r="C1347" t="s">
        <v>287</v>
      </c>
      <c r="D1347" t="s">
        <v>403</v>
      </c>
      <c r="E1347">
        <v>1600</v>
      </c>
      <c r="F1347">
        <v>336</v>
      </c>
      <c r="G1347">
        <v>83.67</v>
      </c>
      <c r="H1347">
        <v>73</v>
      </c>
      <c r="I1347">
        <v>466</v>
      </c>
      <c r="J1347">
        <v>119.11</v>
      </c>
      <c r="K1347">
        <v>103.8</v>
      </c>
    </row>
    <row r="1348" spans="1:11" x14ac:dyDescent="0.2">
      <c r="A1348" t="s">
        <v>359</v>
      </c>
      <c r="B1348" t="s">
        <v>437</v>
      </c>
      <c r="C1348" t="s">
        <v>285</v>
      </c>
      <c r="D1348" t="s">
        <v>403</v>
      </c>
      <c r="E1348">
        <v>5237</v>
      </c>
      <c r="F1348">
        <v>1283</v>
      </c>
      <c r="G1348">
        <v>96.09</v>
      </c>
      <c r="H1348">
        <v>201</v>
      </c>
      <c r="I1348">
        <v>1375</v>
      </c>
      <c r="J1348">
        <v>126.09</v>
      </c>
      <c r="K1348">
        <v>122.93</v>
      </c>
    </row>
    <row r="1349" spans="1:11" x14ac:dyDescent="0.2">
      <c r="A1349" t="s">
        <v>359</v>
      </c>
      <c r="B1349" t="s">
        <v>437</v>
      </c>
      <c r="C1349" t="s">
        <v>246</v>
      </c>
      <c r="D1349" t="s">
        <v>403</v>
      </c>
      <c r="E1349">
        <v>3007</v>
      </c>
      <c r="F1349">
        <v>821</v>
      </c>
      <c r="G1349">
        <v>96.83</v>
      </c>
      <c r="H1349">
        <v>172</v>
      </c>
      <c r="I1349">
        <v>1040</v>
      </c>
      <c r="J1349">
        <v>123.31</v>
      </c>
      <c r="K1349">
        <v>121.55</v>
      </c>
    </row>
    <row r="1350" spans="1:11" x14ac:dyDescent="0.2">
      <c r="A1350" t="s">
        <v>359</v>
      </c>
      <c r="B1350" t="s">
        <v>437</v>
      </c>
      <c r="C1350" t="s">
        <v>256</v>
      </c>
      <c r="D1350" t="s">
        <v>403</v>
      </c>
      <c r="E1350">
        <v>4240</v>
      </c>
      <c r="F1350">
        <v>1042</v>
      </c>
      <c r="G1350">
        <v>93.97</v>
      </c>
      <c r="H1350">
        <v>165</v>
      </c>
      <c r="I1350">
        <v>1274</v>
      </c>
      <c r="J1350">
        <v>116.29</v>
      </c>
      <c r="K1350">
        <v>120.33</v>
      </c>
    </row>
    <row r="1351" spans="1:11" x14ac:dyDescent="0.2">
      <c r="A1351" t="s">
        <v>359</v>
      </c>
      <c r="B1351" t="s">
        <v>437</v>
      </c>
      <c r="C1351" t="s">
        <v>263</v>
      </c>
      <c r="D1351" t="s">
        <v>403</v>
      </c>
      <c r="E1351">
        <v>10316</v>
      </c>
      <c r="F1351">
        <v>2330</v>
      </c>
      <c r="G1351">
        <v>92.76</v>
      </c>
      <c r="H1351">
        <v>477</v>
      </c>
      <c r="I1351">
        <v>3140</v>
      </c>
      <c r="J1351">
        <v>112.64</v>
      </c>
      <c r="K1351">
        <v>113.25</v>
      </c>
    </row>
    <row r="1352" spans="1:11" x14ac:dyDescent="0.2">
      <c r="A1352" t="s">
        <v>359</v>
      </c>
      <c r="B1352" t="s">
        <v>437</v>
      </c>
      <c r="C1352" t="s">
        <v>284</v>
      </c>
      <c r="D1352" t="s">
        <v>403</v>
      </c>
      <c r="E1352">
        <v>10635</v>
      </c>
      <c r="F1352">
        <v>2353</v>
      </c>
      <c r="G1352">
        <v>91.45</v>
      </c>
      <c r="H1352">
        <v>571</v>
      </c>
      <c r="I1352">
        <v>3371</v>
      </c>
      <c r="J1352">
        <v>122.47</v>
      </c>
      <c r="K1352">
        <v>110.95</v>
      </c>
    </row>
    <row r="1353" spans="1:11" x14ac:dyDescent="0.2">
      <c r="A1353" t="s">
        <v>359</v>
      </c>
      <c r="B1353" t="s">
        <v>437</v>
      </c>
      <c r="C1353" t="s">
        <v>266</v>
      </c>
      <c r="D1353" t="s">
        <v>403</v>
      </c>
      <c r="E1353">
        <v>8577</v>
      </c>
      <c r="F1353">
        <v>1236</v>
      </c>
      <c r="G1353">
        <v>73.2</v>
      </c>
      <c r="H1353">
        <v>380</v>
      </c>
      <c r="I1353">
        <v>2618</v>
      </c>
      <c r="J1353">
        <v>92.87</v>
      </c>
      <c r="K1353">
        <v>93.71</v>
      </c>
    </row>
    <row r="1354" spans="1:11" x14ac:dyDescent="0.2">
      <c r="A1354" t="s">
        <v>359</v>
      </c>
      <c r="B1354" t="s">
        <v>437</v>
      </c>
      <c r="C1354" t="s">
        <v>279</v>
      </c>
      <c r="D1354" t="s">
        <v>403</v>
      </c>
      <c r="E1354">
        <v>5156</v>
      </c>
      <c r="F1354">
        <v>972</v>
      </c>
      <c r="G1354">
        <v>82.99</v>
      </c>
      <c r="H1354">
        <v>281</v>
      </c>
      <c r="I1354">
        <v>1728</v>
      </c>
      <c r="J1354">
        <v>120.89</v>
      </c>
      <c r="K1354">
        <v>109.01</v>
      </c>
    </row>
    <row r="1355" spans="1:11" x14ac:dyDescent="0.2">
      <c r="A1355" t="s">
        <v>359</v>
      </c>
      <c r="B1355" t="s">
        <v>437</v>
      </c>
      <c r="C1355" t="s">
        <v>373</v>
      </c>
      <c r="D1355" t="s">
        <v>403</v>
      </c>
      <c r="E1355">
        <v>3721</v>
      </c>
      <c r="F1355">
        <v>1094</v>
      </c>
      <c r="G1355">
        <v>106.23</v>
      </c>
      <c r="H1355">
        <v>139</v>
      </c>
      <c r="I1355">
        <v>951</v>
      </c>
      <c r="J1355">
        <v>130.15</v>
      </c>
      <c r="K1355">
        <v>128.77000000000001</v>
      </c>
    </row>
    <row r="1356" spans="1:11" x14ac:dyDescent="0.2">
      <c r="A1356" t="s">
        <v>359</v>
      </c>
      <c r="B1356" t="s">
        <v>437</v>
      </c>
      <c r="C1356" t="s">
        <v>275</v>
      </c>
      <c r="D1356" t="s">
        <v>403</v>
      </c>
      <c r="E1356">
        <v>11426</v>
      </c>
      <c r="F1356">
        <v>3034</v>
      </c>
      <c r="G1356">
        <v>102.1</v>
      </c>
      <c r="H1356">
        <v>512</v>
      </c>
      <c r="I1356">
        <v>3183</v>
      </c>
      <c r="J1356">
        <v>121.39</v>
      </c>
      <c r="K1356">
        <v>123.12</v>
      </c>
    </row>
    <row r="1357" spans="1:11" x14ac:dyDescent="0.2">
      <c r="A1357" t="s">
        <v>359</v>
      </c>
      <c r="B1357" t="s">
        <v>437</v>
      </c>
      <c r="C1357" t="s">
        <v>259</v>
      </c>
      <c r="D1357" t="s">
        <v>403</v>
      </c>
      <c r="E1357">
        <v>3517</v>
      </c>
      <c r="F1357">
        <v>807</v>
      </c>
      <c r="G1357">
        <v>92.17</v>
      </c>
      <c r="H1357">
        <v>151</v>
      </c>
      <c r="I1357">
        <v>1088</v>
      </c>
      <c r="J1357">
        <v>110.48</v>
      </c>
      <c r="K1357">
        <v>106.47</v>
      </c>
    </row>
    <row r="1358" spans="1:11" x14ac:dyDescent="0.2">
      <c r="A1358" t="s">
        <v>359</v>
      </c>
      <c r="B1358" t="s">
        <v>437</v>
      </c>
      <c r="C1358" t="s">
        <v>288</v>
      </c>
      <c r="D1358" t="s">
        <v>403</v>
      </c>
      <c r="E1358">
        <v>1084</v>
      </c>
      <c r="F1358">
        <v>213</v>
      </c>
      <c r="G1358">
        <v>89.8</v>
      </c>
      <c r="H1358">
        <v>50</v>
      </c>
      <c r="I1358">
        <v>350</v>
      </c>
      <c r="J1358">
        <v>122.14</v>
      </c>
      <c r="K1358">
        <v>103.98</v>
      </c>
    </row>
    <row r="1359" spans="1:11" x14ac:dyDescent="0.2">
      <c r="A1359" t="s">
        <v>359</v>
      </c>
      <c r="B1359" t="s">
        <v>437</v>
      </c>
      <c r="C1359" t="s">
        <v>268</v>
      </c>
      <c r="D1359" t="s">
        <v>403</v>
      </c>
      <c r="E1359">
        <v>10555</v>
      </c>
      <c r="F1359">
        <v>2553</v>
      </c>
      <c r="G1359">
        <v>95.09</v>
      </c>
      <c r="H1359">
        <v>467</v>
      </c>
      <c r="I1359">
        <v>3209</v>
      </c>
      <c r="J1359">
        <v>158.38999999999999</v>
      </c>
      <c r="K1359">
        <v>118.94</v>
      </c>
    </row>
    <row r="1360" spans="1:11" x14ac:dyDescent="0.2">
      <c r="A1360" t="s">
        <v>359</v>
      </c>
      <c r="B1360" t="s">
        <v>437</v>
      </c>
      <c r="C1360" t="s">
        <v>269</v>
      </c>
      <c r="D1360" t="s">
        <v>403</v>
      </c>
      <c r="E1360">
        <v>1142</v>
      </c>
      <c r="F1360">
        <v>248</v>
      </c>
      <c r="G1360">
        <v>88.4</v>
      </c>
      <c r="H1360">
        <v>57</v>
      </c>
      <c r="I1360">
        <v>402</v>
      </c>
      <c r="J1360">
        <v>113.35</v>
      </c>
      <c r="K1360">
        <v>107.42</v>
      </c>
    </row>
    <row r="1361" spans="1:11" x14ac:dyDescent="0.2">
      <c r="A1361" t="s">
        <v>359</v>
      </c>
      <c r="B1361" t="s">
        <v>437</v>
      </c>
      <c r="C1361" t="s">
        <v>271</v>
      </c>
      <c r="D1361" t="s">
        <v>403</v>
      </c>
      <c r="E1361">
        <v>11323</v>
      </c>
      <c r="F1361">
        <v>1879</v>
      </c>
      <c r="G1361">
        <v>78.13</v>
      </c>
      <c r="H1361">
        <v>564</v>
      </c>
      <c r="I1361">
        <v>3806</v>
      </c>
      <c r="J1361">
        <v>101.64</v>
      </c>
      <c r="K1361">
        <v>100.74</v>
      </c>
    </row>
    <row r="1362" spans="1:11" x14ac:dyDescent="0.2">
      <c r="A1362" t="s">
        <v>359</v>
      </c>
      <c r="B1362" t="s">
        <v>437</v>
      </c>
      <c r="C1362" t="s">
        <v>255</v>
      </c>
      <c r="D1362" t="s">
        <v>403</v>
      </c>
      <c r="E1362">
        <v>40908</v>
      </c>
      <c r="F1362">
        <v>8554</v>
      </c>
      <c r="G1362">
        <v>86.2</v>
      </c>
      <c r="H1362">
        <v>1977</v>
      </c>
      <c r="I1362">
        <v>12905</v>
      </c>
      <c r="J1362">
        <v>108.79</v>
      </c>
      <c r="K1362">
        <v>108.53</v>
      </c>
    </row>
    <row r="1363" spans="1:11" x14ac:dyDescent="0.2">
      <c r="A1363" t="s">
        <v>359</v>
      </c>
      <c r="B1363" t="s">
        <v>437</v>
      </c>
      <c r="C1363" t="s">
        <v>272</v>
      </c>
      <c r="D1363" t="s">
        <v>403</v>
      </c>
      <c r="E1363">
        <v>2275</v>
      </c>
      <c r="F1363">
        <v>369</v>
      </c>
      <c r="G1363">
        <v>77.06</v>
      </c>
      <c r="H1363">
        <v>103</v>
      </c>
      <c r="I1363">
        <v>724</v>
      </c>
      <c r="J1363">
        <v>115.47</v>
      </c>
      <c r="K1363">
        <v>107.86</v>
      </c>
    </row>
    <row r="1364" spans="1:11" x14ac:dyDescent="0.2">
      <c r="A1364" t="s">
        <v>359</v>
      </c>
      <c r="B1364" t="s">
        <v>437</v>
      </c>
      <c r="C1364" t="s">
        <v>249</v>
      </c>
      <c r="D1364" t="s">
        <v>403</v>
      </c>
      <c r="E1364">
        <v>14157</v>
      </c>
      <c r="F1364">
        <v>3260</v>
      </c>
      <c r="G1364">
        <v>89.8</v>
      </c>
      <c r="H1364">
        <v>660</v>
      </c>
      <c r="I1364">
        <v>4200</v>
      </c>
      <c r="J1364">
        <v>112.72</v>
      </c>
      <c r="K1364">
        <v>114.59</v>
      </c>
    </row>
    <row r="1365" spans="1:11" x14ac:dyDescent="0.2">
      <c r="A1365" t="s">
        <v>359</v>
      </c>
      <c r="B1365" t="s">
        <v>437</v>
      </c>
      <c r="C1365" t="s">
        <v>293</v>
      </c>
      <c r="D1365" t="s">
        <v>403</v>
      </c>
      <c r="E1365">
        <v>584</v>
      </c>
      <c r="F1365">
        <v>145</v>
      </c>
      <c r="G1365">
        <v>93.32</v>
      </c>
      <c r="H1365">
        <v>36</v>
      </c>
      <c r="I1365">
        <v>202</v>
      </c>
      <c r="J1365">
        <v>111.31</v>
      </c>
      <c r="K1365">
        <v>108.99</v>
      </c>
    </row>
    <row r="1366" spans="1:11" x14ac:dyDescent="0.2">
      <c r="A1366" t="s">
        <v>359</v>
      </c>
      <c r="B1366" t="s">
        <v>437</v>
      </c>
      <c r="C1366" t="s">
        <v>257</v>
      </c>
      <c r="D1366" t="s">
        <v>403</v>
      </c>
      <c r="E1366">
        <v>8267</v>
      </c>
      <c r="F1366">
        <v>1712</v>
      </c>
      <c r="G1366">
        <v>86.47</v>
      </c>
      <c r="H1366">
        <v>411</v>
      </c>
      <c r="I1366">
        <v>2697</v>
      </c>
      <c r="J1366">
        <v>108.1</v>
      </c>
      <c r="K1366">
        <v>104.39</v>
      </c>
    </row>
    <row r="1367" spans="1:11" x14ac:dyDescent="0.2">
      <c r="A1367" t="s">
        <v>359</v>
      </c>
      <c r="B1367" t="s">
        <v>437</v>
      </c>
      <c r="C1367" t="s">
        <v>244</v>
      </c>
      <c r="D1367" t="s">
        <v>403</v>
      </c>
      <c r="E1367">
        <v>4581</v>
      </c>
      <c r="F1367">
        <v>826</v>
      </c>
      <c r="G1367">
        <v>80.7</v>
      </c>
      <c r="H1367">
        <v>251</v>
      </c>
      <c r="I1367">
        <v>1577</v>
      </c>
      <c r="J1367">
        <v>96.51</v>
      </c>
      <c r="K1367">
        <v>95.72</v>
      </c>
    </row>
    <row r="1368" spans="1:11" x14ac:dyDescent="0.2">
      <c r="A1368" t="s">
        <v>359</v>
      </c>
      <c r="B1368" t="s">
        <v>437</v>
      </c>
      <c r="C1368" t="s">
        <v>265</v>
      </c>
      <c r="D1368" t="s">
        <v>403</v>
      </c>
      <c r="E1368">
        <v>3279</v>
      </c>
      <c r="F1368">
        <v>556</v>
      </c>
      <c r="G1368">
        <v>80.05</v>
      </c>
      <c r="H1368">
        <v>148</v>
      </c>
      <c r="I1368">
        <v>920</v>
      </c>
      <c r="J1368">
        <v>101.72</v>
      </c>
      <c r="K1368">
        <v>101.47</v>
      </c>
    </row>
    <row r="1369" spans="1:11" x14ac:dyDescent="0.2">
      <c r="A1369" t="s">
        <v>359</v>
      </c>
      <c r="B1369" t="s">
        <v>437</v>
      </c>
      <c r="C1369" t="s">
        <v>247</v>
      </c>
      <c r="D1369" t="s">
        <v>403</v>
      </c>
      <c r="E1369">
        <v>794</v>
      </c>
      <c r="F1369">
        <v>125</v>
      </c>
      <c r="G1369">
        <v>76.78</v>
      </c>
      <c r="H1369">
        <v>53</v>
      </c>
      <c r="I1369">
        <v>295</v>
      </c>
      <c r="J1369">
        <v>112.83</v>
      </c>
      <c r="K1369">
        <v>101.79</v>
      </c>
    </row>
    <row r="1370" spans="1:11" x14ac:dyDescent="0.2">
      <c r="A1370" t="s">
        <v>359</v>
      </c>
      <c r="B1370" t="s">
        <v>437</v>
      </c>
      <c r="C1370" t="s">
        <v>376</v>
      </c>
      <c r="D1370" t="s">
        <v>403</v>
      </c>
      <c r="E1370">
        <v>3721</v>
      </c>
      <c r="F1370">
        <v>1094</v>
      </c>
      <c r="G1370">
        <v>106.23</v>
      </c>
      <c r="H1370">
        <v>139</v>
      </c>
      <c r="I1370">
        <v>951</v>
      </c>
      <c r="J1370">
        <v>130.15</v>
      </c>
      <c r="K1370">
        <v>128.77000000000001</v>
      </c>
    </row>
    <row r="1371" spans="1:11" x14ac:dyDescent="0.2">
      <c r="A1371" t="s">
        <v>359</v>
      </c>
      <c r="B1371" t="s">
        <v>437</v>
      </c>
      <c r="C1371" t="s">
        <v>406</v>
      </c>
      <c r="D1371" t="s">
        <v>403</v>
      </c>
      <c r="E1371">
        <v>77086</v>
      </c>
      <c r="F1371">
        <v>15432</v>
      </c>
      <c r="G1371">
        <v>84.5</v>
      </c>
      <c r="H1371">
        <v>3679</v>
      </c>
      <c r="I1371">
        <v>24134</v>
      </c>
      <c r="J1371">
        <v>109.4</v>
      </c>
      <c r="K1371">
        <v>106.86</v>
      </c>
    </row>
    <row r="1372" spans="1:11" x14ac:dyDescent="0.2">
      <c r="A1372" t="s">
        <v>359</v>
      </c>
      <c r="B1372" t="s">
        <v>437</v>
      </c>
      <c r="C1372" t="s">
        <v>404</v>
      </c>
      <c r="D1372" t="s">
        <v>403</v>
      </c>
      <c r="E1372">
        <v>85021</v>
      </c>
      <c r="F1372">
        <v>19473</v>
      </c>
      <c r="G1372">
        <v>91.97</v>
      </c>
      <c r="H1372">
        <v>3828</v>
      </c>
      <c r="I1372">
        <v>24919</v>
      </c>
      <c r="J1372">
        <v>116.33</v>
      </c>
      <c r="K1372">
        <v>112.72</v>
      </c>
    </row>
    <row r="1373" spans="1:11" x14ac:dyDescent="0.2">
      <c r="A1373" t="s">
        <v>359</v>
      </c>
      <c r="B1373" t="s">
        <v>437</v>
      </c>
      <c r="C1373" t="s">
        <v>405</v>
      </c>
      <c r="D1373" t="s">
        <v>403</v>
      </c>
      <c r="E1373">
        <v>87856</v>
      </c>
      <c r="F1373">
        <v>19485</v>
      </c>
      <c r="G1373">
        <v>89.87</v>
      </c>
      <c r="H1373">
        <v>4216</v>
      </c>
      <c r="I1373">
        <v>27962</v>
      </c>
      <c r="J1373">
        <v>120.2</v>
      </c>
      <c r="K1373">
        <v>113.08</v>
      </c>
    </row>
    <row r="1374" spans="1:11" x14ac:dyDescent="0.2">
      <c r="A1374" t="s">
        <v>359</v>
      </c>
      <c r="B1374" t="s">
        <v>437</v>
      </c>
      <c r="C1374" t="s">
        <v>407</v>
      </c>
      <c r="D1374" t="s">
        <v>403</v>
      </c>
      <c r="E1374">
        <v>61040</v>
      </c>
      <c r="F1374">
        <v>12682</v>
      </c>
      <c r="G1374">
        <v>87.81</v>
      </c>
      <c r="H1374">
        <v>3050</v>
      </c>
      <c r="I1374">
        <v>19994</v>
      </c>
      <c r="J1374">
        <v>112.31</v>
      </c>
      <c r="K1374">
        <v>105.95</v>
      </c>
    </row>
    <row r="1375" spans="1:11" x14ac:dyDescent="0.2">
      <c r="A1375" t="s">
        <v>359</v>
      </c>
      <c r="B1375" t="s">
        <v>437</v>
      </c>
      <c r="C1375" t="s">
        <v>408</v>
      </c>
      <c r="D1375" t="s">
        <v>403</v>
      </c>
      <c r="E1375">
        <v>71394</v>
      </c>
      <c r="F1375">
        <v>15875</v>
      </c>
      <c r="G1375">
        <v>88.13</v>
      </c>
      <c r="H1375">
        <v>3227</v>
      </c>
      <c r="I1375">
        <v>21351</v>
      </c>
      <c r="J1375">
        <v>114.9</v>
      </c>
      <c r="K1375">
        <v>110.1</v>
      </c>
    </row>
    <row r="1376" spans="1:11" x14ac:dyDescent="0.2">
      <c r="A1376" t="s">
        <v>359</v>
      </c>
      <c r="B1376" t="s">
        <v>363</v>
      </c>
      <c r="C1376" t="s">
        <v>376</v>
      </c>
      <c r="D1376" t="s">
        <v>403</v>
      </c>
      <c r="E1376">
        <v>3299</v>
      </c>
      <c r="F1376">
        <v>1017</v>
      </c>
      <c r="G1376">
        <v>109.78</v>
      </c>
      <c r="H1376">
        <v>131</v>
      </c>
      <c r="I1376">
        <v>878</v>
      </c>
      <c r="J1376">
        <v>132.53</v>
      </c>
      <c r="K1376">
        <v>131.04</v>
      </c>
    </row>
    <row r="1377" spans="1:11" x14ac:dyDescent="0.2">
      <c r="A1377" t="s">
        <v>359</v>
      </c>
      <c r="B1377" t="s">
        <v>363</v>
      </c>
      <c r="C1377" t="s">
        <v>406</v>
      </c>
      <c r="D1377" t="s">
        <v>403</v>
      </c>
      <c r="E1377">
        <v>69341</v>
      </c>
      <c r="F1377">
        <v>14580</v>
      </c>
      <c r="G1377">
        <v>86.97</v>
      </c>
      <c r="H1377">
        <v>3068</v>
      </c>
      <c r="I1377">
        <v>20447</v>
      </c>
      <c r="J1377">
        <v>116.64</v>
      </c>
      <c r="K1377">
        <v>112.62</v>
      </c>
    </row>
    <row r="1378" spans="1:11" x14ac:dyDescent="0.2">
      <c r="A1378" t="s">
        <v>359</v>
      </c>
      <c r="B1378" t="s">
        <v>363</v>
      </c>
      <c r="C1378" t="s">
        <v>404</v>
      </c>
      <c r="D1378" t="s">
        <v>403</v>
      </c>
      <c r="E1378">
        <v>74412</v>
      </c>
      <c r="F1378">
        <v>18312</v>
      </c>
      <c r="G1378">
        <v>95.73</v>
      </c>
      <c r="H1378">
        <v>3139</v>
      </c>
      <c r="I1378">
        <v>20538</v>
      </c>
      <c r="J1378">
        <v>121.55</v>
      </c>
      <c r="K1378">
        <v>117.9</v>
      </c>
    </row>
    <row r="1379" spans="1:11" x14ac:dyDescent="0.2">
      <c r="A1379" t="s">
        <v>359</v>
      </c>
      <c r="B1379" t="s">
        <v>363</v>
      </c>
      <c r="C1379" t="s">
        <v>405</v>
      </c>
      <c r="D1379" t="s">
        <v>403</v>
      </c>
      <c r="E1379">
        <v>78051</v>
      </c>
      <c r="F1379">
        <v>18336</v>
      </c>
      <c r="G1379">
        <v>92.92</v>
      </c>
      <c r="H1379">
        <v>3518</v>
      </c>
      <c r="I1379">
        <v>23393</v>
      </c>
      <c r="J1379">
        <v>127.58</v>
      </c>
      <c r="K1379">
        <v>119.11</v>
      </c>
    </row>
    <row r="1380" spans="1:11" x14ac:dyDescent="0.2">
      <c r="A1380" t="s">
        <v>359</v>
      </c>
      <c r="B1380" t="s">
        <v>363</v>
      </c>
      <c r="C1380" t="s">
        <v>407</v>
      </c>
      <c r="D1380" t="s">
        <v>403</v>
      </c>
      <c r="E1380">
        <v>55077</v>
      </c>
      <c r="F1380">
        <v>11935</v>
      </c>
      <c r="G1380">
        <v>90.12</v>
      </c>
      <c r="H1380">
        <v>2543</v>
      </c>
      <c r="I1380">
        <v>16639</v>
      </c>
      <c r="J1380">
        <v>120.98</v>
      </c>
      <c r="K1380">
        <v>113.77</v>
      </c>
    </row>
    <row r="1381" spans="1:11" x14ac:dyDescent="0.2">
      <c r="A1381" t="s">
        <v>359</v>
      </c>
      <c r="B1381" t="s">
        <v>363</v>
      </c>
      <c r="C1381" t="s">
        <v>408</v>
      </c>
      <c r="D1381" t="s">
        <v>403</v>
      </c>
      <c r="E1381">
        <v>63554</v>
      </c>
      <c r="F1381">
        <v>15042</v>
      </c>
      <c r="G1381">
        <v>91.1</v>
      </c>
      <c r="H1381">
        <v>2615</v>
      </c>
      <c r="I1381">
        <v>17747</v>
      </c>
      <c r="J1381">
        <v>123.25</v>
      </c>
      <c r="K1381">
        <v>116.24</v>
      </c>
    </row>
    <row r="1382" spans="1:11" x14ac:dyDescent="0.2">
      <c r="A1382" t="s">
        <v>359</v>
      </c>
      <c r="B1382" t="s">
        <v>364</v>
      </c>
      <c r="C1382" t="s">
        <v>376</v>
      </c>
      <c r="D1382" t="s">
        <v>403</v>
      </c>
      <c r="E1382">
        <v>281</v>
      </c>
      <c r="F1382">
        <v>59</v>
      </c>
      <c r="G1382">
        <v>88.02</v>
      </c>
      <c r="H1382">
        <v>6</v>
      </c>
      <c r="I1382">
        <v>55</v>
      </c>
      <c r="J1382">
        <v>74.83</v>
      </c>
      <c r="K1382">
        <v>102.13</v>
      </c>
    </row>
    <row r="1383" spans="1:11" x14ac:dyDescent="0.2">
      <c r="A1383" t="s">
        <v>359</v>
      </c>
      <c r="B1383" t="s">
        <v>364</v>
      </c>
      <c r="C1383" t="s">
        <v>406</v>
      </c>
      <c r="D1383" t="s">
        <v>403</v>
      </c>
      <c r="E1383">
        <v>3942</v>
      </c>
      <c r="F1383">
        <v>468</v>
      </c>
      <c r="G1383">
        <v>66.67</v>
      </c>
      <c r="H1383">
        <v>436</v>
      </c>
      <c r="I1383">
        <v>2614</v>
      </c>
      <c r="J1383">
        <v>62.08</v>
      </c>
      <c r="K1383">
        <v>65.650000000000006</v>
      </c>
    </row>
    <row r="1384" spans="1:11" x14ac:dyDescent="0.2">
      <c r="A1384" t="s">
        <v>359</v>
      </c>
      <c r="B1384" t="s">
        <v>364</v>
      </c>
      <c r="C1384" t="s">
        <v>404</v>
      </c>
      <c r="D1384" t="s">
        <v>403</v>
      </c>
      <c r="E1384">
        <v>5791</v>
      </c>
      <c r="F1384">
        <v>623</v>
      </c>
      <c r="G1384">
        <v>65.099999999999994</v>
      </c>
      <c r="H1384">
        <v>496</v>
      </c>
      <c r="I1384">
        <v>3180</v>
      </c>
      <c r="J1384">
        <v>83.92</v>
      </c>
      <c r="K1384">
        <v>80.81</v>
      </c>
    </row>
    <row r="1385" spans="1:11" x14ac:dyDescent="0.2">
      <c r="A1385" t="s">
        <v>359</v>
      </c>
      <c r="B1385" t="s">
        <v>364</v>
      </c>
      <c r="C1385" t="s">
        <v>405</v>
      </c>
      <c r="D1385" t="s">
        <v>403</v>
      </c>
      <c r="E1385">
        <v>5598</v>
      </c>
      <c r="F1385">
        <v>661</v>
      </c>
      <c r="G1385">
        <v>66.19</v>
      </c>
      <c r="H1385">
        <v>530</v>
      </c>
      <c r="I1385">
        <v>3548</v>
      </c>
      <c r="J1385">
        <v>74.63</v>
      </c>
      <c r="K1385">
        <v>73.64</v>
      </c>
    </row>
    <row r="1386" spans="1:11" x14ac:dyDescent="0.2">
      <c r="A1386" t="s">
        <v>359</v>
      </c>
      <c r="B1386" t="s">
        <v>364</v>
      </c>
      <c r="C1386" t="s">
        <v>407</v>
      </c>
      <c r="D1386" t="s">
        <v>403</v>
      </c>
      <c r="E1386">
        <v>3861</v>
      </c>
      <c r="F1386">
        <v>539</v>
      </c>
      <c r="G1386">
        <v>69.69</v>
      </c>
      <c r="H1386">
        <v>422</v>
      </c>
      <c r="I1386">
        <v>2735</v>
      </c>
      <c r="J1386">
        <v>61.56</v>
      </c>
      <c r="K1386">
        <v>60.97</v>
      </c>
    </row>
    <row r="1387" spans="1:11" x14ac:dyDescent="0.2">
      <c r="A1387" t="s">
        <v>359</v>
      </c>
      <c r="B1387" t="s">
        <v>364</v>
      </c>
      <c r="C1387" t="s">
        <v>408</v>
      </c>
      <c r="D1387" t="s">
        <v>403</v>
      </c>
      <c r="E1387">
        <v>4037</v>
      </c>
      <c r="F1387">
        <v>404</v>
      </c>
      <c r="G1387">
        <v>64.67</v>
      </c>
      <c r="H1387">
        <v>435</v>
      </c>
      <c r="I1387">
        <v>2524</v>
      </c>
      <c r="J1387">
        <v>68.349999999999994</v>
      </c>
      <c r="K1387">
        <v>70.66</v>
      </c>
    </row>
    <row r="1388" spans="1:11" x14ac:dyDescent="0.2">
      <c r="A1388" t="s">
        <v>359</v>
      </c>
      <c r="B1388" t="s">
        <v>365</v>
      </c>
      <c r="C1388" t="s">
        <v>376</v>
      </c>
      <c r="D1388" t="s">
        <v>403</v>
      </c>
      <c r="E1388">
        <v>114</v>
      </c>
      <c r="F1388">
        <v>11</v>
      </c>
      <c r="G1388">
        <v>53.87</v>
      </c>
      <c r="I1388">
        <v>15</v>
      </c>
      <c r="K1388">
        <v>92.8</v>
      </c>
    </row>
    <row r="1389" spans="1:11" x14ac:dyDescent="0.2">
      <c r="A1389" t="s">
        <v>359</v>
      </c>
      <c r="B1389" t="s">
        <v>365</v>
      </c>
      <c r="C1389" t="s">
        <v>406</v>
      </c>
      <c r="D1389" t="s">
        <v>403</v>
      </c>
      <c r="E1389">
        <v>2329</v>
      </c>
      <c r="F1389">
        <v>226</v>
      </c>
      <c r="G1389">
        <v>56.17</v>
      </c>
      <c r="H1389">
        <v>118</v>
      </c>
      <c r="I1389">
        <v>546</v>
      </c>
      <c r="J1389">
        <v>98.16</v>
      </c>
      <c r="K1389">
        <v>98.99</v>
      </c>
    </row>
    <row r="1390" spans="1:11" x14ac:dyDescent="0.2">
      <c r="A1390" t="s">
        <v>359</v>
      </c>
      <c r="B1390" t="s">
        <v>365</v>
      </c>
      <c r="C1390" t="s">
        <v>404</v>
      </c>
      <c r="D1390" t="s">
        <v>403</v>
      </c>
      <c r="E1390">
        <v>2742</v>
      </c>
      <c r="F1390">
        <v>233</v>
      </c>
      <c r="G1390">
        <v>60.62</v>
      </c>
      <c r="H1390">
        <v>110</v>
      </c>
      <c r="I1390">
        <v>679</v>
      </c>
      <c r="J1390">
        <v>102.45</v>
      </c>
      <c r="K1390">
        <v>100.85</v>
      </c>
    </row>
    <row r="1391" spans="1:11" x14ac:dyDescent="0.2">
      <c r="A1391" t="s">
        <v>359</v>
      </c>
      <c r="B1391" t="s">
        <v>365</v>
      </c>
      <c r="C1391" t="s">
        <v>405</v>
      </c>
      <c r="D1391" t="s">
        <v>403</v>
      </c>
      <c r="E1391">
        <v>2354</v>
      </c>
      <c r="F1391">
        <v>217</v>
      </c>
      <c r="G1391">
        <v>58.94</v>
      </c>
      <c r="H1391">
        <v>113</v>
      </c>
      <c r="I1391">
        <v>606</v>
      </c>
      <c r="J1391">
        <v>101.13</v>
      </c>
      <c r="K1391">
        <v>103.32</v>
      </c>
    </row>
    <row r="1392" spans="1:11" x14ac:dyDescent="0.2">
      <c r="A1392" t="s">
        <v>359</v>
      </c>
      <c r="B1392" t="s">
        <v>365</v>
      </c>
      <c r="C1392" t="s">
        <v>407</v>
      </c>
      <c r="D1392" t="s">
        <v>403</v>
      </c>
      <c r="E1392">
        <v>1213</v>
      </c>
      <c r="F1392">
        <v>114</v>
      </c>
      <c r="G1392">
        <v>57.79</v>
      </c>
      <c r="H1392">
        <v>54</v>
      </c>
      <c r="I1392">
        <v>280</v>
      </c>
      <c r="J1392">
        <v>99.8</v>
      </c>
      <c r="K1392">
        <v>100.84</v>
      </c>
    </row>
    <row r="1393" spans="1:16" x14ac:dyDescent="0.2">
      <c r="A1393" t="s">
        <v>359</v>
      </c>
      <c r="B1393" t="s">
        <v>365</v>
      </c>
      <c r="C1393" t="s">
        <v>408</v>
      </c>
      <c r="D1393" t="s">
        <v>403</v>
      </c>
      <c r="E1393">
        <v>2018</v>
      </c>
      <c r="F1393">
        <v>193</v>
      </c>
      <c r="G1393">
        <v>58.21</v>
      </c>
      <c r="H1393">
        <v>91</v>
      </c>
      <c r="I1393">
        <v>432</v>
      </c>
      <c r="J1393">
        <v>104.92</v>
      </c>
      <c r="K1393">
        <v>108.88</v>
      </c>
    </row>
    <row r="1394" spans="1:16" x14ac:dyDescent="0.2">
      <c r="A1394" t="s">
        <v>359</v>
      </c>
      <c r="B1394" t="s">
        <v>366</v>
      </c>
      <c r="C1394" t="s">
        <v>376</v>
      </c>
      <c r="D1394" t="s">
        <v>403</v>
      </c>
      <c r="E1394">
        <v>27</v>
      </c>
      <c r="F1394">
        <v>7</v>
      </c>
      <c r="G1394">
        <v>82.15</v>
      </c>
      <c r="H1394">
        <v>2</v>
      </c>
      <c r="I1394">
        <v>3</v>
      </c>
      <c r="J1394">
        <v>140</v>
      </c>
      <c r="K1394">
        <v>133</v>
      </c>
    </row>
    <row r="1395" spans="1:16" x14ac:dyDescent="0.2">
      <c r="A1395" t="s">
        <v>359</v>
      </c>
      <c r="B1395" t="s">
        <v>366</v>
      </c>
      <c r="C1395" t="s">
        <v>406</v>
      </c>
      <c r="D1395" t="s">
        <v>403</v>
      </c>
      <c r="E1395">
        <v>1474</v>
      </c>
      <c r="F1395">
        <v>158</v>
      </c>
      <c r="G1395">
        <v>60.77</v>
      </c>
      <c r="H1395">
        <v>57</v>
      </c>
      <c r="I1395">
        <v>527</v>
      </c>
      <c r="J1395">
        <v>104.63</v>
      </c>
      <c r="K1395">
        <v>95.81</v>
      </c>
    </row>
    <row r="1396" spans="1:16" x14ac:dyDescent="0.2">
      <c r="A1396" t="s">
        <v>359</v>
      </c>
      <c r="B1396" t="s">
        <v>366</v>
      </c>
      <c r="C1396" t="s">
        <v>404</v>
      </c>
      <c r="D1396" t="s">
        <v>403</v>
      </c>
      <c r="E1396">
        <v>2076</v>
      </c>
      <c r="F1396">
        <v>305</v>
      </c>
      <c r="G1396">
        <v>73.459999999999994</v>
      </c>
      <c r="H1396">
        <v>83</v>
      </c>
      <c r="I1396">
        <v>522</v>
      </c>
      <c r="J1396">
        <v>131.11000000000001</v>
      </c>
      <c r="K1396">
        <v>118.86</v>
      </c>
    </row>
    <row r="1397" spans="1:16" x14ac:dyDescent="0.2">
      <c r="A1397" t="s">
        <v>359</v>
      </c>
      <c r="B1397" t="s">
        <v>366</v>
      </c>
      <c r="C1397" t="s">
        <v>405</v>
      </c>
      <c r="D1397" t="s">
        <v>403</v>
      </c>
      <c r="E1397">
        <v>1853</v>
      </c>
      <c r="F1397">
        <v>271</v>
      </c>
      <c r="G1397">
        <v>72.16</v>
      </c>
      <c r="H1397">
        <v>55</v>
      </c>
      <c r="I1397">
        <v>415</v>
      </c>
      <c r="J1397">
        <v>126.42</v>
      </c>
      <c r="K1397">
        <v>124.67</v>
      </c>
    </row>
    <row r="1398" spans="1:16" x14ac:dyDescent="0.2">
      <c r="A1398" t="s">
        <v>359</v>
      </c>
      <c r="B1398" t="s">
        <v>366</v>
      </c>
      <c r="C1398" t="s">
        <v>407</v>
      </c>
      <c r="D1398" t="s">
        <v>403</v>
      </c>
      <c r="E1398">
        <v>889</v>
      </c>
      <c r="F1398">
        <v>94</v>
      </c>
      <c r="G1398">
        <v>64.28</v>
      </c>
      <c r="H1398">
        <v>31</v>
      </c>
      <c r="I1398">
        <v>340</v>
      </c>
      <c r="J1398">
        <v>113.71</v>
      </c>
      <c r="K1398">
        <v>89.49</v>
      </c>
    </row>
    <row r="1399" spans="1:16" x14ac:dyDescent="0.2">
      <c r="A1399" t="s">
        <v>359</v>
      </c>
      <c r="B1399" t="s">
        <v>366</v>
      </c>
      <c r="C1399" t="s">
        <v>408</v>
      </c>
      <c r="D1399" t="s">
        <v>403</v>
      </c>
      <c r="E1399">
        <v>1785</v>
      </c>
      <c r="F1399">
        <v>236</v>
      </c>
      <c r="G1399">
        <v>69.27</v>
      </c>
      <c r="H1399">
        <v>86</v>
      </c>
      <c r="I1399">
        <v>648</v>
      </c>
      <c r="J1399">
        <v>107.1</v>
      </c>
      <c r="K1399">
        <v>96.15</v>
      </c>
    </row>
    <row r="1400" spans="1:16" x14ac:dyDescent="0.2">
      <c r="A1400" t="s">
        <v>358</v>
      </c>
      <c r="B1400" t="s">
        <v>437</v>
      </c>
      <c r="C1400" t="s">
        <v>503</v>
      </c>
      <c r="D1400" t="s">
        <v>410</v>
      </c>
      <c r="E1400">
        <v>418</v>
      </c>
      <c r="F1400">
        <v>110</v>
      </c>
      <c r="G1400">
        <v>89.6</v>
      </c>
      <c r="L1400">
        <v>60</v>
      </c>
      <c r="M1400">
        <v>210</v>
      </c>
      <c r="N1400">
        <v>82</v>
      </c>
      <c r="O1400">
        <v>38</v>
      </c>
      <c r="P1400">
        <v>27</v>
      </c>
    </row>
    <row r="1401" spans="1:16" x14ac:dyDescent="0.2">
      <c r="A1401" t="s">
        <v>358</v>
      </c>
      <c r="B1401" t="s">
        <v>363</v>
      </c>
      <c r="C1401" t="s">
        <v>503</v>
      </c>
      <c r="D1401" t="s">
        <v>410</v>
      </c>
      <c r="E1401">
        <v>376</v>
      </c>
      <c r="F1401">
        <v>104</v>
      </c>
      <c r="G1401">
        <v>90.31</v>
      </c>
      <c r="L1401">
        <v>55</v>
      </c>
      <c r="M1401">
        <v>184</v>
      </c>
      <c r="N1401">
        <v>78</v>
      </c>
      <c r="O1401">
        <v>34</v>
      </c>
      <c r="P1401">
        <v>24</v>
      </c>
    </row>
    <row r="1402" spans="1:16" x14ac:dyDescent="0.2">
      <c r="A1402" t="s">
        <v>358</v>
      </c>
      <c r="B1402" t="s">
        <v>364</v>
      </c>
      <c r="C1402" t="s">
        <v>503</v>
      </c>
      <c r="D1402" t="s">
        <v>410</v>
      </c>
      <c r="E1402">
        <v>29</v>
      </c>
      <c r="F1402">
        <v>4</v>
      </c>
      <c r="G1402">
        <v>88.69</v>
      </c>
      <c r="L1402">
        <v>5</v>
      </c>
      <c r="M1402">
        <v>18</v>
      </c>
      <c r="O1402">
        <v>4</v>
      </c>
      <c r="P1402">
        <v>2</v>
      </c>
    </row>
    <row r="1403" spans="1:16" x14ac:dyDescent="0.2">
      <c r="A1403" t="s">
        <v>358</v>
      </c>
      <c r="B1403" t="s">
        <v>365</v>
      </c>
      <c r="C1403" t="s">
        <v>503</v>
      </c>
      <c r="D1403" t="s">
        <v>410</v>
      </c>
      <c r="E1403">
        <v>10</v>
      </c>
      <c r="F1403">
        <v>1</v>
      </c>
      <c r="G1403">
        <v>64.599999999999994</v>
      </c>
      <c r="M1403">
        <v>6</v>
      </c>
      <c r="N1403">
        <v>3</v>
      </c>
      <c r="P1403">
        <v>1</v>
      </c>
    </row>
    <row r="1404" spans="1:16" x14ac:dyDescent="0.2">
      <c r="A1404" t="s">
        <v>358</v>
      </c>
      <c r="B1404" t="s">
        <v>366</v>
      </c>
      <c r="C1404" t="s">
        <v>503</v>
      </c>
      <c r="D1404" t="s">
        <v>410</v>
      </c>
      <c r="E1404">
        <v>3</v>
      </c>
      <c r="F1404">
        <v>1</v>
      </c>
      <c r="G1404">
        <v>92.33</v>
      </c>
      <c r="M1404">
        <v>2</v>
      </c>
      <c r="N1404">
        <v>1</v>
      </c>
    </row>
    <row r="1405" spans="1:16" x14ac:dyDescent="0.2">
      <c r="A1405" t="s">
        <v>358</v>
      </c>
      <c r="B1405" t="s">
        <v>437</v>
      </c>
      <c r="C1405" t="s">
        <v>504</v>
      </c>
      <c r="D1405" t="s">
        <v>410</v>
      </c>
      <c r="E1405">
        <v>45</v>
      </c>
      <c r="F1405">
        <v>15</v>
      </c>
      <c r="G1405">
        <v>99.91</v>
      </c>
      <c r="L1405">
        <v>13</v>
      </c>
      <c r="M1405">
        <v>14</v>
      </c>
      <c r="N1405">
        <v>5</v>
      </c>
      <c r="O1405">
        <v>10</v>
      </c>
      <c r="P1405">
        <v>3</v>
      </c>
    </row>
    <row r="1406" spans="1:16" x14ac:dyDescent="0.2">
      <c r="A1406" t="s">
        <v>358</v>
      </c>
      <c r="B1406" t="s">
        <v>363</v>
      </c>
      <c r="C1406" t="s">
        <v>504</v>
      </c>
      <c r="D1406" t="s">
        <v>410</v>
      </c>
      <c r="E1406">
        <v>44</v>
      </c>
      <c r="F1406">
        <v>15</v>
      </c>
      <c r="G1406">
        <v>102.07</v>
      </c>
      <c r="L1406">
        <v>13</v>
      </c>
      <c r="M1406">
        <v>13</v>
      </c>
      <c r="N1406">
        <v>5</v>
      </c>
      <c r="O1406">
        <v>10</v>
      </c>
      <c r="P1406">
        <v>3</v>
      </c>
    </row>
    <row r="1407" spans="1:16" x14ac:dyDescent="0.2">
      <c r="A1407" t="s">
        <v>358</v>
      </c>
      <c r="B1407" t="s">
        <v>365</v>
      </c>
      <c r="C1407" t="s">
        <v>504</v>
      </c>
      <c r="D1407" t="s">
        <v>410</v>
      </c>
      <c r="E1407">
        <v>1</v>
      </c>
      <c r="G1407">
        <v>5</v>
      </c>
      <c r="M1407">
        <v>1</v>
      </c>
    </row>
    <row r="1408" spans="1:16" x14ac:dyDescent="0.2">
      <c r="A1408" t="s">
        <v>358</v>
      </c>
      <c r="B1408" t="s">
        <v>437</v>
      </c>
      <c r="C1408" t="s">
        <v>505</v>
      </c>
      <c r="D1408" t="s">
        <v>410</v>
      </c>
      <c r="E1408">
        <v>759</v>
      </c>
      <c r="F1408">
        <v>141</v>
      </c>
      <c r="G1408">
        <v>87.09</v>
      </c>
      <c r="L1408">
        <v>1</v>
      </c>
      <c r="M1408">
        <v>626</v>
      </c>
      <c r="N1408">
        <v>132</v>
      </c>
    </row>
    <row r="1409" spans="1:16" x14ac:dyDescent="0.2">
      <c r="A1409" t="s">
        <v>358</v>
      </c>
      <c r="B1409" t="s">
        <v>363</v>
      </c>
      <c r="C1409" t="s">
        <v>505</v>
      </c>
      <c r="D1409" t="s">
        <v>410</v>
      </c>
      <c r="E1409">
        <v>692</v>
      </c>
      <c r="F1409">
        <v>134</v>
      </c>
      <c r="G1409">
        <v>88.94</v>
      </c>
      <c r="L1409">
        <v>1</v>
      </c>
      <c r="M1409">
        <v>580</v>
      </c>
      <c r="N1409">
        <v>111</v>
      </c>
    </row>
    <row r="1410" spans="1:16" x14ac:dyDescent="0.2">
      <c r="A1410" t="s">
        <v>358</v>
      </c>
      <c r="B1410" t="s">
        <v>365</v>
      </c>
      <c r="C1410" t="s">
        <v>505</v>
      </c>
      <c r="D1410" t="s">
        <v>410</v>
      </c>
      <c r="E1410">
        <v>52</v>
      </c>
      <c r="F1410">
        <v>5</v>
      </c>
      <c r="G1410">
        <v>67</v>
      </c>
      <c r="M1410">
        <v>32</v>
      </c>
      <c r="N1410">
        <v>20</v>
      </c>
    </row>
    <row r="1411" spans="1:16" x14ac:dyDescent="0.2">
      <c r="A1411" t="s">
        <v>358</v>
      </c>
      <c r="B1411" t="s">
        <v>366</v>
      </c>
      <c r="C1411" t="s">
        <v>505</v>
      </c>
      <c r="D1411" t="s">
        <v>410</v>
      </c>
      <c r="E1411">
        <v>15</v>
      </c>
      <c r="F1411">
        <v>2</v>
      </c>
      <c r="G1411">
        <v>71</v>
      </c>
      <c r="M1411">
        <v>14</v>
      </c>
      <c r="N1411">
        <v>1</v>
      </c>
    </row>
    <row r="1412" spans="1:16" x14ac:dyDescent="0.2">
      <c r="A1412" t="s">
        <v>358</v>
      </c>
      <c r="B1412" t="s">
        <v>437</v>
      </c>
      <c r="C1412" t="s">
        <v>506</v>
      </c>
      <c r="D1412" t="s">
        <v>410</v>
      </c>
      <c r="E1412">
        <v>2759</v>
      </c>
      <c r="F1412">
        <v>502</v>
      </c>
      <c r="G1412">
        <v>82.83</v>
      </c>
      <c r="L1412">
        <v>363</v>
      </c>
      <c r="M1412">
        <v>1578</v>
      </c>
      <c r="N1412">
        <v>421</v>
      </c>
      <c r="O1412">
        <v>252</v>
      </c>
      <c r="P1412">
        <v>145</v>
      </c>
    </row>
    <row r="1413" spans="1:16" x14ac:dyDescent="0.2">
      <c r="A1413" t="s">
        <v>358</v>
      </c>
      <c r="B1413" t="s">
        <v>363</v>
      </c>
      <c r="C1413" t="s">
        <v>506</v>
      </c>
      <c r="D1413" t="s">
        <v>410</v>
      </c>
      <c r="E1413">
        <v>2182</v>
      </c>
      <c r="F1413">
        <v>398</v>
      </c>
      <c r="G1413">
        <v>84.68</v>
      </c>
      <c r="L1413">
        <v>266</v>
      </c>
      <c r="M1413">
        <v>1203</v>
      </c>
      <c r="N1413">
        <v>391</v>
      </c>
      <c r="O1413">
        <v>203</v>
      </c>
      <c r="P1413">
        <v>119</v>
      </c>
    </row>
    <row r="1414" spans="1:16" x14ac:dyDescent="0.2">
      <c r="A1414" t="s">
        <v>358</v>
      </c>
      <c r="B1414" t="s">
        <v>364</v>
      </c>
      <c r="C1414" t="s">
        <v>506</v>
      </c>
      <c r="D1414" t="s">
        <v>410</v>
      </c>
      <c r="E1414">
        <v>517</v>
      </c>
      <c r="F1414">
        <v>87</v>
      </c>
      <c r="G1414">
        <v>74.209999999999994</v>
      </c>
      <c r="L1414">
        <v>96</v>
      </c>
      <c r="M1414">
        <v>339</v>
      </c>
      <c r="N1414">
        <v>20</v>
      </c>
      <c r="O1414">
        <v>40</v>
      </c>
      <c r="P1414">
        <v>22</v>
      </c>
    </row>
    <row r="1415" spans="1:16" x14ac:dyDescent="0.2">
      <c r="A1415" t="s">
        <v>358</v>
      </c>
      <c r="B1415" t="s">
        <v>365</v>
      </c>
      <c r="C1415" t="s">
        <v>506</v>
      </c>
      <c r="D1415" t="s">
        <v>410</v>
      </c>
      <c r="E1415">
        <v>24</v>
      </c>
      <c r="F1415">
        <v>6</v>
      </c>
      <c r="G1415">
        <v>66.17</v>
      </c>
      <c r="L1415">
        <v>1</v>
      </c>
      <c r="M1415">
        <v>16</v>
      </c>
      <c r="N1415">
        <v>4</v>
      </c>
      <c r="O1415">
        <v>3</v>
      </c>
    </row>
    <row r="1416" spans="1:16" x14ac:dyDescent="0.2">
      <c r="A1416" t="s">
        <v>358</v>
      </c>
      <c r="B1416" t="s">
        <v>366</v>
      </c>
      <c r="C1416" t="s">
        <v>506</v>
      </c>
      <c r="D1416" t="s">
        <v>410</v>
      </c>
      <c r="E1416">
        <v>36</v>
      </c>
      <c r="F1416">
        <v>11</v>
      </c>
      <c r="G1416">
        <v>105.47</v>
      </c>
      <c r="M1416">
        <v>20</v>
      </c>
      <c r="N1416">
        <v>6</v>
      </c>
      <c r="O1416">
        <v>6</v>
      </c>
      <c r="P1416">
        <v>4</v>
      </c>
    </row>
    <row r="1417" spans="1:16" x14ac:dyDescent="0.2">
      <c r="A1417" t="s">
        <v>358</v>
      </c>
      <c r="B1417" t="s">
        <v>437</v>
      </c>
      <c r="C1417" t="s">
        <v>507</v>
      </c>
      <c r="D1417" t="s">
        <v>410</v>
      </c>
      <c r="E1417">
        <v>972</v>
      </c>
      <c r="F1417">
        <v>500</v>
      </c>
      <c r="G1417">
        <v>134.6</v>
      </c>
      <c r="L1417">
        <v>194</v>
      </c>
      <c r="M1417">
        <v>537</v>
      </c>
      <c r="N1417">
        <v>135</v>
      </c>
      <c r="O1417">
        <v>76</v>
      </c>
      <c r="P1417">
        <v>30</v>
      </c>
    </row>
    <row r="1418" spans="1:16" x14ac:dyDescent="0.2">
      <c r="A1418" t="s">
        <v>358</v>
      </c>
      <c r="B1418" t="s">
        <v>363</v>
      </c>
      <c r="C1418" t="s">
        <v>507</v>
      </c>
      <c r="D1418" t="s">
        <v>410</v>
      </c>
      <c r="E1418">
        <v>969</v>
      </c>
      <c r="F1418">
        <v>500</v>
      </c>
      <c r="G1418">
        <v>134.77000000000001</v>
      </c>
      <c r="L1418">
        <v>193</v>
      </c>
      <c r="M1418">
        <v>535</v>
      </c>
      <c r="N1418">
        <v>135</v>
      </c>
      <c r="O1418">
        <v>76</v>
      </c>
      <c r="P1418">
        <v>30</v>
      </c>
    </row>
    <row r="1419" spans="1:16" x14ac:dyDescent="0.2">
      <c r="A1419" t="s">
        <v>358</v>
      </c>
      <c r="B1419" t="s">
        <v>364</v>
      </c>
      <c r="C1419" t="s">
        <v>507</v>
      </c>
      <c r="D1419" t="s">
        <v>410</v>
      </c>
      <c r="E1419">
        <v>1</v>
      </c>
      <c r="G1419">
        <v>47</v>
      </c>
      <c r="L1419">
        <v>1</v>
      </c>
    </row>
    <row r="1420" spans="1:16" x14ac:dyDescent="0.2">
      <c r="A1420" t="s">
        <v>358</v>
      </c>
      <c r="B1420" t="s">
        <v>365</v>
      </c>
      <c r="C1420" t="s">
        <v>507</v>
      </c>
      <c r="D1420" t="s">
        <v>410</v>
      </c>
      <c r="E1420">
        <v>1</v>
      </c>
      <c r="G1420">
        <v>93</v>
      </c>
      <c r="M1420">
        <v>1</v>
      </c>
    </row>
    <row r="1421" spans="1:16" x14ac:dyDescent="0.2">
      <c r="A1421" t="s">
        <v>358</v>
      </c>
      <c r="B1421" t="s">
        <v>366</v>
      </c>
      <c r="C1421" t="s">
        <v>507</v>
      </c>
      <c r="D1421" t="s">
        <v>410</v>
      </c>
      <c r="E1421">
        <v>1</v>
      </c>
      <c r="G1421">
        <v>97</v>
      </c>
      <c r="M1421">
        <v>1</v>
      </c>
    </row>
    <row r="1422" spans="1:16" x14ac:dyDescent="0.2">
      <c r="A1422" t="s">
        <v>358</v>
      </c>
      <c r="B1422" t="s">
        <v>437</v>
      </c>
      <c r="C1422" t="s">
        <v>508</v>
      </c>
      <c r="D1422" t="s">
        <v>410</v>
      </c>
      <c r="E1422">
        <v>5202</v>
      </c>
      <c r="F1422">
        <v>978</v>
      </c>
      <c r="G1422">
        <v>84.37</v>
      </c>
      <c r="L1422">
        <v>36</v>
      </c>
      <c r="M1422">
        <v>4313</v>
      </c>
      <c r="N1422">
        <v>851</v>
      </c>
      <c r="O1422">
        <v>2</v>
      </c>
    </row>
    <row r="1423" spans="1:16" x14ac:dyDescent="0.2">
      <c r="A1423" t="s">
        <v>358</v>
      </c>
      <c r="B1423" t="s">
        <v>363</v>
      </c>
      <c r="C1423" t="s">
        <v>508</v>
      </c>
      <c r="D1423" t="s">
        <v>410</v>
      </c>
      <c r="E1423">
        <v>4882</v>
      </c>
      <c r="F1423">
        <v>950</v>
      </c>
      <c r="G1423">
        <v>86.19</v>
      </c>
      <c r="L1423">
        <v>35</v>
      </c>
      <c r="M1423">
        <v>4124</v>
      </c>
      <c r="N1423">
        <v>721</v>
      </c>
      <c r="O1423">
        <v>2</v>
      </c>
    </row>
    <row r="1424" spans="1:16" x14ac:dyDescent="0.2">
      <c r="A1424" t="s">
        <v>358</v>
      </c>
      <c r="B1424" t="s">
        <v>364</v>
      </c>
      <c r="C1424" t="s">
        <v>508</v>
      </c>
      <c r="D1424" t="s">
        <v>410</v>
      </c>
      <c r="E1424">
        <v>1</v>
      </c>
      <c r="G1424">
        <v>100</v>
      </c>
      <c r="M1424">
        <v>1</v>
      </c>
    </row>
    <row r="1425" spans="1:16" x14ac:dyDescent="0.2">
      <c r="A1425" t="s">
        <v>358</v>
      </c>
      <c r="B1425" t="s">
        <v>365</v>
      </c>
      <c r="C1425" t="s">
        <v>508</v>
      </c>
      <c r="D1425" t="s">
        <v>410</v>
      </c>
      <c r="E1425">
        <v>164</v>
      </c>
      <c r="F1425">
        <v>14</v>
      </c>
      <c r="G1425">
        <v>54.65</v>
      </c>
      <c r="M1425">
        <v>71</v>
      </c>
      <c r="N1425">
        <v>93</v>
      </c>
    </row>
    <row r="1426" spans="1:16" x14ac:dyDescent="0.2">
      <c r="A1426" t="s">
        <v>358</v>
      </c>
      <c r="B1426" t="s">
        <v>366</v>
      </c>
      <c r="C1426" t="s">
        <v>508</v>
      </c>
      <c r="D1426" t="s">
        <v>410</v>
      </c>
      <c r="E1426">
        <v>155</v>
      </c>
      <c r="F1426">
        <v>14</v>
      </c>
      <c r="G1426">
        <v>58.16</v>
      </c>
      <c r="L1426">
        <v>1</v>
      </c>
      <c r="M1426">
        <v>117</v>
      </c>
      <c r="N1426">
        <v>37</v>
      </c>
    </row>
    <row r="1427" spans="1:16" x14ac:dyDescent="0.2">
      <c r="A1427" t="s">
        <v>358</v>
      </c>
      <c r="B1427" t="s">
        <v>437</v>
      </c>
      <c r="C1427" t="s">
        <v>509</v>
      </c>
      <c r="D1427" t="s">
        <v>410</v>
      </c>
      <c r="E1427">
        <v>1266</v>
      </c>
      <c r="F1427">
        <v>168</v>
      </c>
      <c r="G1427">
        <v>72.52</v>
      </c>
      <c r="L1427">
        <v>175</v>
      </c>
      <c r="M1427">
        <v>730</v>
      </c>
      <c r="N1427">
        <v>189</v>
      </c>
      <c r="O1427">
        <v>106</v>
      </c>
      <c r="P1427">
        <v>66</v>
      </c>
    </row>
    <row r="1428" spans="1:16" x14ac:dyDescent="0.2">
      <c r="A1428" t="s">
        <v>358</v>
      </c>
      <c r="B1428" t="s">
        <v>363</v>
      </c>
      <c r="C1428" t="s">
        <v>509</v>
      </c>
      <c r="D1428" t="s">
        <v>410</v>
      </c>
      <c r="E1428">
        <v>960</v>
      </c>
      <c r="F1428">
        <v>119</v>
      </c>
      <c r="G1428">
        <v>73.41</v>
      </c>
      <c r="L1428">
        <v>124</v>
      </c>
      <c r="M1428">
        <v>536</v>
      </c>
      <c r="N1428">
        <v>167</v>
      </c>
      <c r="O1428">
        <v>81</v>
      </c>
      <c r="P1428">
        <v>52</v>
      </c>
    </row>
    <row r="1429" spans="1:16" x14ac:dyDescent="0.2">
      <c r="A1429" t="s">
        <v>358</v>
      </c>
      <c r="B1429" t="s">
        <v>364</v>
      </c>
      <c r="C1429" t="s">
        <v>509</v>
      </c>
      <c r="D1429" t="s">
        <v>410</v>
      </c>
      <c r="E1429">
        <v>282</v>
      </c>
      <c r="F1429">
        <v>44</v>
      </c>
      <c r="G1429">
        <v>68.040000000000006</v>
      </c>
      <c r="L1429">
        <v>51</v>
      </c>
      <c r="M1429">
        <v>179</v>
      </c>
      <c r="N1429">
        <v>16</v>
      </c>
      <c r="O1429">
        <v>24</v>
      </c>
      <c r="P1429">
        <v>12</v>
      </c>
    </row>
    <row r="1430" spans="1:16" x14ac:dyDescent="0.2">
      <c r="A1430" t="s">
        <v>358</v>
      </c>
      <c r="B1430" t="s">
        <v>365</v>
      </c>
      <c r="C1430" t="s">
        <v>509</v>
      </c>
      <c r="D1430" t="s">
        <v>410</v>
      </c>
      <c r="E1430">
        <v>10</v>
      </c>
      <c r="F1430">
        <v>3</v>
      </c>
      <c r="G1430">
        <v>107.9</v>
      </c>
      <c r="M1430">
        <v>7</v>
      </c>
      <c r="N1430">
        <v>2</v>
      </c>
      <c r="O1430">
        <v>1</v>
      </c>
    </row>
    <row r="1431" spans="1:16" x14ac:dyDescent="0.2">
      <c r="A1431" t="s">
        <v>358</v>
      </c>
      <c r="B1431" t="s">
        <v>366</v>
      </c>
      <c r="C1431" t="s">
        <v>509</v>
      </c>
      <c r="D1431" t="s">
        <v>410</v>
      </c>
      <c r="E1431">
        <v>14</v>
      </c>
      <c r="F1431">
        <v>2</v>
      </c>
      <c r="G1431">
        <v>76.36</v>
      </c>
      <c r="M1431">
        <v>8</v>
      </c>
      <c r="N1431">
        <v>4</v>
      </c>
      <c r="P1431">
        <v>2</v>
      </c>
    </row>
    <row r="1432" spans="1:16" x14ac:dyDescent="0.2">
      <c r="A1432" t="s">
        <v>358</v>
      </c>
      <c r="B1432" t="s">
        <v>437</v>
      </c>
      <c r="C1432" t="s">
        <v>510</v>
      </c>
      <c r="D1432" t="s">
        <v>410</v>
      </c>
      <c r="E1432">
        <v>528</v>
      </c>
      <c r="F1432">
        <v>234</v>
      </c>
      <c r="G1432">
        <v>111.82</v>
      </c>
      <c r="L1432">
        <v>91</v>
      </c>
      <c r="M1432">
        <v>283</v>
      </c>
      <c r="N1432">
        <v>62</v>
      </c>
      <c r="O1432">
        <v>83</v>
      </c>
      <c r="P1432">
        <v>9</v>
      </c>
    </row>
    <row r="1433" spans="1:16" x14ac:dyDescent="0.2">
      <c r="A1433" t="s">
        <v>358</v>
      </c>
      <c r="B1433" t="s">
        <v>363</v>
      </c>
      <c r="C1433" t="s">
        <v>510</v>
      </c>
      <c r="D1433" t="s">
        <v>410</v>
      </c>
      <c r="E1433">
        <v>527</v>
      </c>
      <c r="F1433">
        <v>233</v>
      </c>
      <c r="G1433">
        <v>111.65</v>
      </c>
      <c r="L1433">
        <v>91</v>
      </c>
      <c r="M1433">
        <v>283</v>
      </c>
      <c r="N1433">
        <v>62</v>
      </c>
      <c r="O1433">
        <v>82</v>
      </c>
      <c r="P1433">
        <v>9</v>
      </c>
    </row>
    <row r="1434" spans="1:16" x14ac:dyDescent="0.2">
      <c r="A1434" t="s">
        <v>358</v>
      </c>
      <c r="B1434" t="s">
        <v>364</v>
      </c>
      <c r="C1434" t="s">
        <v>510</v>
      </c>
      <c r="D1434" t="s">
        <v>410</v>
      </c>
      <c r="E1434">
        <v>1</v>
      </c>
      <c r="F1434">
        <v>1</v>
      </c>
      <c r="G1434">
        <v>199</v>
      </c>
      <c r="O1434">
        <v>1</v>
      </c>
    </row>
    <row r="1435" spans="1:16" x14ac:dyDescent="0.2">
      <c r="A1435" t="s">
        <v>358</v>
      </c>
      <c r="B1435" t="s">
        <v>437</v>
      </c>
      <c r="C1435" t="s">
        <v>511</v>
      </c>
      <c r="D1435" t="s">
        <v>410</v>
      </c>
      <c r="E1435">
        <v>2566</v>
      </c>
      <c r="F1435">
        <v>375</v>
      </c>
      <c r="G1435">
        <v>77.41</v>
      </c>
      <c r="L1435">
        <v>14</v>
      </c>
      <c r="M1435">
        <v>2141</v>
      </c>
      <c r="N1435">
        <v>409</v>
      </c>
      <c r="O1435">
        <v>2</v>
      </c>
    </row>
    <row r="1436" spans="1:16" x14ac:dyDescent="0.2">
      <c r="A1436" t="s">
        <v>358</v>
      </c>
      <c r="B1436" t="s">
        <v>363</v>
      </c>
      <c r="C1436" t="s">
        <v>511</v>
      </c>
      <c r="D1436" t="s">
        <v>410</v>
      </c>
      <c r="E1436">
        <v>2511</v>
      </c>
      <c r="F1436">
        <v>371</v>
      </c>
      <c r="G1436">
        <v>77.92</v>
      </c>
      <c r="L1436">
        <v>14</v>
      </c>
      <c r="M1436">
        <v>2101</v>
      </c>
      <c r="N1436">
        <v>394</v>
      </c>
      <c r="O1436">
        <v>2</v>
      </c>
    </row>
    <row r="1437" spans="1:16" x14ac:dyDescent="0.2">
      <c r="A1437" t="s">
        <v>358</v>
      </c>
      <c r="B1437" t="s">
        <v>364</v>
      </c>
      <c r="C1437" t="s">
        <v>511</v>
      </c>
      <c r="D1437" t="s">
        <v>410</v>
      </c>
      <c r="E1437">
        <v>2</v>
      </c>
      <c r="G1437">
        <v>32</v>
      </c>
      <c r="M1437">
        <v>2</v>
      </c>
    </row>
    <row r="1438" spans="1:16" x14ac:dyDescent="0.2">
      <c r="A1438" t="s">
        <v>358</v>
      </c>
      <c r="B1438" t="s">
        <v>365</v>
      </c>
      <c r="C1438" t="s">
        <v>511</v>
      </c>
      <c r="D1438" t="s">
        <v>410</v>
      </c>
      <c r="E1438">
        <v>30</v>
      </c>
      <c r="G1438">
        <v>49.3</v>
      </c>
      <c r="M1438">
        <v>17</v>
      </c>
      <c r="N1438">
        <v>13</v>
      </c>
    </row>
    <row r="1439" spans="1:16" x14ac:dyDescent="0.2">
      <c r="A1439" t="s">
        <v>358</v>
      </c>
      <c r="B1439" t="s">
        <v>366</v>
      </c>
      <c r="C1439" t="s">
        <v>511</v>
      </c>
      <c r="D1439" t="s">
        <v>410</v>
      </c>
      <c r="E1439">
        <v>23</v>
      </c>
      <c r="F1439">
        <v>4</v>
      </c>
      <c r="G1439">
        <v>62.22</v>
      </c>
      <c r="M1439">
        <v>21</v>
      </c>
      <c r="N1439">
        <v>2</v>
      </c>
    </row>
    <row r="1440" spans="1:16" x14ac:dyDescent="0.2">
      <c r="A1440" t="s">
        <v>358</v>
      </c>
      <c r="B1440" t="s">
        <v>437</v>
      </c>
      <c r="C1440" t="s">
        <v>512</v>
      </c>
      <c r="D1440" t="s">
        <v>410</v>
      </c>
      <c r="E1440">
        <v>1660</v>
      </c>
      <c r="F1440">
        <v>146</v>
      </c>
      <c r="G1440">
        <v>66.37</v>
      </c>
      <c r="L1440">
        <v>321</v>
      </c>
      <c r="M1440">
        <v>813</v>
      </c>
      <c r="N1440">
        <v>204</v>
      </c>
      <c r="O1440">
        <v>234</v>
      </c>
      <c r="P1440">
        <v>88</v>
      </c>
    </row>
    <row r="1441" spans="1:16" x14ac:dyDescent="0.2">
      <c r="A1441" t="s">
        <v>358</v>
      </c>
      <c r="B1441" t="s">
        <v>363</v>
      </c>
      <c r="C1441" t="s">
        <v>512</v>
      </c>
      <c r="D1441" t="s">
        <v>410</v>
      </c>
      <c r="E1441">
        <v>1105</v>
      </c>
      <c r="F1441">
        <v>99</v>
      </c>
      <c r="G1441">
        <v>68.42</v>
      </c>
      <c r="L1441">
        <v>198</v>
      </c>
      <c r="M1441">
        <v>552</v>
      </c>
      <c r="N1441">
        <v>164</v>
      </c>
      <c r="O1441">
        <v>130</v>
      </c>
      <c r="P1441">
        <v>61</v>
      </c>
    </row>
    <row r="1442" spans="1:16" x14ac:dyDescent="0.2">
      <c r="A1442" t="s">
        <v>358</v>
      </c>
      <c r="B1442" t="s">
        <v>364</v>
      </c>
      <c r="C1442" t="s">
        <v>512</v>
      </c>
      <c r="D1442" t="s">
        <v>410</v>
      </c>
      <c r="E1442">
        <v>485</v>
      </c>
      <c r="F1442">
        <v>37</v>
      </c>
      <c r="G1442">
        <v>60.35</v>
      </c>
      <c r="L1442">
        <v>122</v>
      </c>
      <c r="M1442">
        <v>229</v>
      </c>
      <c r="N1442">
        <v>15</v>
      </c>
      <c r="O1442">
        <v>97</v>
      </c>
      <c r="P1442">
        <v>22</v>
      </c>
    </row>
    <row r="1443" spans="1:16" x14ac:dyDescent="0.2">
      <c r="A1443" t="s">
        <v>358</v>
      </c>
      <c r="B1443" t="s">
        <v>365</v>
      </c>
      <c r="C1443" t="s">
        <v>512</v>
      </c>
      <c r="D1443" t="s">
        <v>410</v>
      </c>
      <c r="E1443">
        <v>40</v>
      </c>
      <c r="F1443">
        <v>5</v>
      </c>
      <c r="G1443">
        <v>79.180000000000007</v>
      </c>
      <c r="L1443">
        <v>1</v>
      </c>
      <c r="M1443">
        <v>18</v>
      </c>
      <c r="N1443">
        <v>12</v>
      </c>
      <c r="O1443">
        <v>6</v>
      </c>
      <c r="P1443">
        <v>3</v>
      </c>
    </row>
    <row r="1444" spans="1:16" x14ac:dyDescent="0.2">
      <c r="A1444" t="s">
        <v>358</v>
      </c>
      <c r="B1444" t="s">
        <v>366</v>
      </c>
      <c r="C1444" t="s">
        <v>512</v>
      </c>
      <c r="D1444" t="s">
        <v>410</v>
      </c>
      <c r="E1444">
        <v>30</v>
      </c>
      <c r="F1444">
        <v>5</v>
      </c>
      <c r="G1444">
        <v>70.87</v>
      </c>
      <c r="M1444">
        <v>14</v>
      </c>
      <c r="N1444">
        <v>13</v>
      </c>
      <c r="O1444">
        <v>1</v>
      </c>
      <c r="P1444">
        <v>2</v>
      </c>
    </row>
    <row r="1445" spans="1:16" x14ac:dyDescent="0.2">
      <c r="A1445" t="s">
        <v>358</v>
      </c>
      <c r="B1445" t="s">
        <v>437</v>
      </c>
      <c r="C1445" t="s">
        <v>513</v>
      </c>
      <c r="D1445" t="s">
        <v>410</v>
      </c>
      <c r="E1445">
        <v>1109</v>
      </c>
      <c r="F1445">
        <v>348</v>
      </c>
      <c r="G1445">
        <v>98.33</v>
      </c>
      <c r="L1445">
        <v>273</v>
      </c>
      <c r="M1445">
        <v>631</v>
      </c>
      <c r="N1445">
        <v>139</v>
      </c>
      <c r="O1445">
        <v>57</v>
      </c>
      <c r="P1445">
        <v>9</v>
      </c>
    </row>
    <row r="1446" spans="1:16" x14ac:dyDescent="0.2">
      <c r="A1446" t="s">
        <v>358</v>
      </c>
      <c r="B1446" t="s">
        <v>363</v>
      </c>
      <c r="C1446" t="s">
        <v>513</v>
      </c>
      <c r="D1446" t="s">
        <v>410</v>
      </c>
      <c r="E1446">
        <v>1106</v>
      </c>
      <c r="F1446">
        <v>346</v>
      </c>
      <c r="G1446">
        <v>97.95</v>
      </c>
      <c r="L1446">
        <v>272</v>
      </c>
      <c r="M1446">
        <v>630</v>
      </c>
      <c r="N1446">
        <v>138</v>
      </c>
      <c r="O1446">
        <v>57</v>
      </c>
      <c r="P1446">
        <v>9</v>
      </c>
    </row>
    <row r="1447" spans="1:16" x14ac:dyDescent="0.2">
      <c r="A1447" t="s">
        <v>358</v>
      </c>
      <c r="B1447" t="s">
        <v>364</v>
      </c>
      <c r="C1447" t="s">
        <v>513</v>
      </c>
      <c r="D1447" t="s">
        <v>410</v>
      </c>
      <c r="E1447">
        <v>1</v>
      </c>
      <c r="F1447">
        <v>1</v>
      </c>
      <c r="G1447">
        <v>419</v>
      </c>
      <c r="L1447">
        <v>1</v>
      </c>
    </row>
    <row r="1448" spans="1:16" x14ac:dyDescent="0.2">
      <c r="A1448" t="s">
        <v>358</v>
      </c>
      <c r="B1448" t="s">
        <v>365</v>
      </c>
      <c r="C1448" t="s">
        <v>513</v>
      </c>
      <c r="D1448" t="s">
        <v>410</v>
      </c>
      <c r="E1448">
        <v>1</v>
      </c>
      <c r="G1448">
        <v>69</v>
      </c>
      <c r="N1448">
        <v>1</v>
      </c>
    </row>
    <row r="1449" spans="1:16" x14ac:dyDescent="0.2">
      <c r="A1449" t="s">
        <v>358</v>
      </c>
      <c r="B1449" t="s">
        <v>366</v>
      </c>
      <c r="C1449" t="s">
        <v>513</v>
      </c>
      <c r="D1449" t="s">
        <v>410</v>
      </c>
      <c r="E1449">
        <v>1</v>
      </c>
      <c r="F1449">
        <v>1</v>
      </c>
      <c r="G1449">
        <v>227</v>
      </c>
      <c r="M1449">
        <v>1</v>
      </c>
    </row>
    <row r="1450" spans="1:16" x14ac:dyDescent="0.2">
      <c r="A1450" t="s">
        <v>358</v>
      </c>
      <c r="B1450" t="s">
        <v>437</v>
      </c>
      <c r="C1450" t="s">
        <v>514</v>
      </c>
      <c r="D1450" t="s">
        <v>410</v>
      </c>
      <c r="E1450">
        <v>3918</v>
      </c>
      <c r="F1450">
        <v>651</v>
      </c>
      <c r="G1450">
        <v>79.930000000000007</v>
      </c>
      <c r="L1450">
        <v>40</v>
      </c>
      <c r="M1450">
        <v>3264</v>
      </c>
      <c r="N1450">
        <v>612</v>
      </c>
      <c r="O1450">
        <v>2</v>
      </c>
    </row>
    <row r="1451" spans="1:16" x14ac:dyDescent="0.2">
      <c r="A1451" t="s">
        <v>358</v>
      </c>
      <c r="B1451" t="s">
        <v>363</v>
      </c>
      <c r="C1451" t="s">
        <v>514</v>
      </c>
      <c r="D1451" t="s">
        <v>410</v>
      </c>
      <c r="E1451">
        <v>3703</v>
      </c>
      <c r="F1451">
        <v>635</v>
      </c>
      <c r="G1451">
        <v>81.34</v>
      </c>
      <c r="L1451">
        <v>40</v>
      </c>
      <c r="M1451">
        <v>3115</v>
      </c>
      <c r="N1451">
        <v>548</v>
      </c>
    </row>
    <row r="1452" spans="1:16" x14ac:dyDescent="0.2">
      <c r="A1452" t="s">
        <v>358</v>
      </c>
      <c r="B1452" t="s">
        <v>364</v>
      </c>
      <c r="C1452" t="s">
        <v>514</v>
      </c>
      <c r="D1452" t="s">
        <v>410</v>
      </c>
      <c r="E1452">
        <v>3</v>
      </c>
      <c r="F1452">
        <v>2</v>
      </c>
      <c r="G1452">
        <v>189</v>
      </c>
      <c r="M1452">
        <v>3</v>
      </c>
    </row>
    <row r="1453" spans="1:16" x14ac:dyDescent="0.2">
      <c r="A1453" t="s">
        <v>358</v>
      </c>
      <c r="B1453" t="s">
        <v>365</v>
      </c>
      <c r="C1453" t="s">
        <v>514</v>
      </c>
      <c r="D1453" t="s">
        <v>410</v>
      </c>
      <c r="E1453">
        <v>110</v>
      </c>
      <c r="F1453">
        <v>7</v>
      </c>
      <c r="G1453">
        <v>48.66</v>
      </c>
      <c r="M1453">
        <v>70</v>
      </c>
      <c r="N1453">
        <v>38</v>
      </c>
      <c r="O1453">
        <v>2</v>
      </c>
    </row>
    <row r="1454" spans="1:16" x14ac:dyDescent="0.2">
      <c r="A1454" t="s">
        <v>358</v>
      </c>
      <c r="B1454" t="s">
        <v>366</v>
      </c>
      <c r="C1454" t="s">
        <v>514</v>
      </c>
      <c r="D1454" t="s">
        <v>410</v>
      </c>
      <c r="E1454">
        <v>102</v>
      </c>
      <c r="F1454">
        <v>7</v>
      </c>
      <c r="G1454">
        <v>59.34</v>
      </c>
      <c r="M1454">
        <v>76</v>
      </c>
      <c r="N1454">
        <v>26</v>
      </c>
    </row>
    <row r="1455" spans="1:16" x14ac:dyDescent="0.2">
      <c r="A1455" t="s">
        <v>358</v>
      </c>
      <c r="B1455" t="s">
        <v>437</v>
      </c>
      <c r="C1455" t="s">
        <v>515</v>
      </c>
      <c r="D1455" t="s">
        <v>410</v>
      </c>
      <c r="E1455">
        <v>11091</v>
      </c>
      <c r="F1455">
        <v>2414</v>
      </c>
      <c r="G1455">
        <v>87.44</v>
      </c>
      <c r="L1455">
        <v>1763</v>
      </c>
      <c r="M1455">
        <v>6139</v>
      </c>
      <c r="N1455">
        <v>1412</v>
      </c>
      <c r="O1455">
        <v>1207</v>
      </c>
      <c r="P1455">
        <v>570</v>
      </c>
    </row>
    <row r="1456" spans="1:16" x14ac:dyDescent="0.2">
      <c r="A1456" t="s">
        <v>358</v>
      </c>
      <c r="B1456" t="s">
        <v>363</v>
      </c>
      <c r="C1456" t="s">
        <v>515</v>
      </c>
      <c r="D1456" t="s">
        <v>410</v>
      </c>
      <c r="E1456">
        <v>8705</v>
      </c>
      <c r="F1456">
        <v>2171</v>
      </c>
      <c r="G1456">
        <v>93.56</v>
      </c>
      <c r="L1456">
        <v>1266</v>
      </c>
      <c r="M1456">
        <v>4922</v>
      </c>
      <c r="N1456">
        <v>1340</v>
      </c>
      <c r="O1456">
        <v>749</v>
      </c>
      <c r="P1456">
        <v>428</v>
      </c>
    </row>
    <row r="1457" spans="1:16" x14ac:dyDescent="0.2">
      <c r="A1457" t="s">
        <v>358</v>
      </c>
      <c r="B1457" t="s">
        <v>364</v>
      </c>
      <c r="C1457" t="s">
        <v>515</v>
      </c>
      <c r="D1457" t="s">
        <v>410</v>
      </c>
      <c r="E1457">
        <v>2082</v>
      </c>
      <c r="F1457">
        <v>196</v>
      </c>
      <c r="G1457">
        <v>63.45</v>
      </c>
      <c r="L1457">
        <v>492</v>
      </c>
      <c r="M1457">
        <v>1021</v>
      </c>
      <c r="N1457">
        <v>44</v>
      </c>
      <c r="O1457">
        <v>427</v>
      </c>
      <c r="P1457">
        <v>98</v>
      </c>
    </row>
    <row r="1458" spans="1:16" x14ac:dyDescent="0.2">
      <c r="A1458" t="s">
        <v>358</v>
      </c>
      <c r="B1458" t="s">
        <v>365</v>
      </c>
      <c r="C1458" t="s">
        <v>515</v>
      </c>
      <c r="D1458" t="s">
        <v>410</v>
      </c>
      <c r="E1458">
        <v>231</v>
      </c>
      <c r="F1458">
        <v>38</v>
      </c>
      <c r="G1458">
        <v>75.569999999999993</v>
      </c>
      <c r="L1458">
        <v>5</v>
      </c>
      <c r="M1458">
        <v>153</v>
      </c>
      <c r="N1458">
        <v>14</v>
      </c>
      <c r="O1458">
        <v>24</v>
      </c>
      <c r="P1458">
        <v>35</v>
      </c>
    </row>
    <row r="1459" spans="1:16" x14ac:dyDescent="0.2">
      <c r="A1459" t="s">
        <v>358</v>
      </c>
      <c r="B1459" t="s">
        <v>366</v>
      </c>
      <c r="C1459" t="s">
        <v>515</v>
      </c>
      <c r="D1459" t="s">
        <v>410</v>
      </c>
      <c r="E1459">
        <v>73</v>
      </c>
      <c r="F1459">
        <v>9</v>
      </c>
      <c r="G1459">
        <v>79.05</v>
      </c>
      <c r="M1459">
        <v>43</v>
      </c>
      <c r="N1459">
        <v>14</v>
      </c>
      <c r="O1459">
        <v>7</v>
      </c>
      <c r="P1459">
        <v>9</v>
      </c>
    </row>
    <row r="1460" spans="1:16" x14ac:dyDescent="0.2">
      <c r="A1460" t="s">
        <v>358</v>
      </c>
      <c r="B1460" t="s">
        <v>437</v>
      </c>
      <c r="C1460" t="s">
        <v>516</v>
      </c>
      <c r="D1460" t="s">
        <v>410</v>
      </c>
      <c r="E1460">
        <v>1152</v>
      </c>
      <c r="F1460">
        <v>384</v>
      </c>
      <c r="G1460">
        <v>108.64</v>
      </c>
      <c r="L1460">
        <v>265</v>
      </c>
      <c r="M1460">
        <v>639</v>
      </c>
      <c r="N1460">
        <v>146</v>
      </c>
      <c r="O1460">
        <v>95</v>
      </c>
      <c r="P1460">
        <v>7</v>
      </c>
    </row>
    <row r="1461" spans="1:16" x14ac:dyDescent="0.2">
      <c r="A1461" t="s">
        <v>358</v>
      </c>
      <c r="B1461" t="s">
        <v>363</v>
      </c>
      <c r="C1461" t="s">
        <v>516</v>
      </c>
      <c r="D1461" t="s">
        <v>410</v>
      </c>
      <c r="E1461">
        <v>1146</v>
      </c>
      <c r="F1461">
        <v>384</v>
      </c>
      <c r="G1461">
        <v>108.78</v>
      </c>
      <c r="L1461">
        <v>265</v>
      </c>
      <c r="M1461">
        <v>634</v>
      </c>
      <c r="N1461">
        <v>145</v>
      </c>
      <c r="O1461">
        <v>95</v>
      </c>
      <c r="P1461">
        <v>7</v>
      </c>
    </row>
    <row r="1462" spans="1:16" x14ac:dyDescent="0.2">
      <c r="A1462" t="s">
        <v>358</v>
      </c>
      <c r="B1462" t="s">
        <v>365</v>
      </c>
      <c r="C1462" t="s">
        <v>516</v>
      </c>
      <c r="D1462" t="s">
        <v>410</v>
      </c>
      <c r="E1462">
        <v>3</v>
      </c>
      <c r="G1462">
        <v>88</v>
      </c>
      <c r="M1462">
        <v>3</v>
      </c>
    </row>
    <row r="1463" spans="1:16" x14ac:dyDescent="0.2">
      <c r="A1463" t="s">
        <v>358</v>
      </c>
      <c r="B1463" t="s">
        <v>366</v>
      </c>
      <c r="C1463" t="s">
        <v>516</v>
      </c>
      <c r="D1463" t="s">
        <v>410</v>
      </c>
      <c r="E1463">
        <v>3</v>
      </c>
      <c r="G1463">
        <v>76</v>
      </c>
      <c r="M1463">
        <v>2</v>
      </c>
      <c r="N1463">
        <v>1</v>
      </c>
    </row>
    <row r="1464" spans="1:16" x14ac:dyDescent="0.2">
      <c r="A1464" t="s">
        <v>358</v>
      </c>
      <c r="B1464" t="s">
        <v>437</v>
      </c>
      <c r="C1464" t="s">
        <v>517</v>
      </c>
      <c r="D1464" t="s">
        <v>410</v>
      </c>
      <c r="E1464">
        <v>770</v>
      </c>
      <c r="F1464">
        <v>214</v>
      </c>
      <c r="G1464">
        <v>94.99</v>
      </c>
      <c r="L1464">
        <v>146</v>
      </c>
      <c r="M1464">
        <v>391</v>
      </c>
      <c r="N1464">
        <v>132</v>
      </c>
      <c r="O1464">
        <v>68</v>
      </c>
      <c r="P1464">
        <v>33</v>
      </c>
    </row>
    <row r="1465" spans="1:16" x14ac:dyDescent="0.2">
      <c r="A1465" t="s">
        <v>358</v>
      </c>
      <c r="B1465" t="s">
        <v>363</v>
      </c>
      <c r="C1465" t="s">
        <v>517</v>
      </c>
      <c r="D1465" t="s">
        <v>410</v>
      </c>
      <c r="E1465">
        <v>762</v>
      </c>
      <c r="F1465">
        <v>213</v>
      </c>
      <c r="G1465">
        <v>95.2</v>
      </c>
      <c r="L1465">
        <v>145</v>
      </c>
      <c r="M1465">
        <v>389</v>
      </c>
      <c r="N1465">
        <v>132</v>
      </c>
      <c r="O1465">
        <v>64</v>
      </c>
      <c r="P1465">
        <v>32</v>
      </c>
    </row>
    <row r="1466" spans="1:16" x14ac:dyDescent="0.2">
      <c r="A1466" t="s">
        <v>358</v>
      </c>
      <c r="B1466" t="s">
        <v>364</v>
      </c>
      <c r="C1466" t="s">
        <v>517</v>
      </c>
      <c r="D1466" t="s">
        <v>410</v>
      </c>
      <c r="E1466">
        <v>1</v>
      </c>
      <c r="F1466">
        <v>1</v>
      </c>
      <c r="G1466">
        <v>187</v>
      </c>
      <c r="O1466">
        <v>1</v>
      </c>
    </row>
    <row r="1467" spans="1:16" x14ac:dyDescent="0.2">
      <c r="A1467" t="s">
        <v>358</v>
      </c>
      <c r="B1467" t="s">
        <v>365</v>
      </c>
      <c r="C1467" t="s">
        <v>517</v>
      </c>
      <c r="D1467" t="s">
        <v>410</v>
      </c>
      <c r="E1467">
        <v>3</v>
      </c>
      <c r="G1467">
        <v>24.33</v>
      </c>
      <c r="L1467">
        <v>1</v>
      </c>
      <c r="M1467">
        <v>1</v>
      </c>
      <c r="O1467">
        <v>1</v>
      </c>
    </row>
    <row r="1468" spans="1:16" x14ac:dyDescent="0.2">
      <c r="A1468" t="s">
        <v>358</v>
      </c>
      <c r="B1468" t="s">
        <v>366</v>
      </c>
      <c r="C1468" t="s">
        <v>517</v>
      </c>
      <c r="D1468" t="s">
        <v>410</v>
      </c>
      <c r="E1468">
        <v>4</v>
      </c>
      <c r="G1468">
        <v>86</v>
      </c>
      <c r="M1468">
        <v>1</v>
      </c>
      <c r="O1468">
        <v>2</v>
      </c>
      <c r="P1468">
        <v>1</v>
      </c>
    </row>
    <row r="1469" spans="1:16" x14ac:dyDescent="0.2">
      <c r="A1469" t="s">
        <v>358</v>
      </c>
      <c r="B1469" t="s">
        <v>437</v>
      </c>
      <c r="C1469" t="s">
        <v>518</v>
      </c>
      <c r="D1469" t="s">
        <v>410</v>
      </c>
      <c r="E1469">
        <v>2020</v>
      </c>
      <c r="F1469">
        <v>764</v>
      </c>
      <c r="G1469">
        <v>110.26</v>
      </c>
      <c r="L1469">
        <v>311</v>
      </c>
      <c r="M1469">
        <v>1213</v>
      </c>
      <c r="N1469">
        <v>351</v>
      </c>
      <c r="O1469">
        <v>100</v>
      </c>
      <c r="P1469">
        <v>45</v>
      </c>
    </row>
    <row r="1470" spans="1:16" x14ac:dyDescent="0.2">
      <c r="A1470" t="s">
        <v>358</v>
      </c>
      <c r="B1470" t="s">
        <v>363</v>
      </c>
      <c r="C1470" t="s">
        <v>518</v>
      </c>
      <c r="D1470" t="s">
        <v>410</v>
      </c>
      <c r="E1470">
        <v>1716</v>
      </c>
      <c r="F1470">
        <v>729</v>
      </c>
      <c r="G1470">
        <v>116.89</v>
      </c>
      <c r="L1470">
        <v>307</v>
      </c>
      <c r="M1470">
        <v>1110</v>
      </c>
      <c r="N1470">
        <v>216</v>
      </c>
      <c r="O1470">
        <v>58</v>
      </c>
      <c r="P1470">
        <v>25</v>
      </c>
    </row>
    <row r="1471" spans="1:16" x14ac:dyDescent="0.2">
      <c r="A1471" t="s">
        <v>358</v>
      </c>
      <c r="B1471" t="s">
        <v>364</v>
      </c>
      <c r="C1471" t="s">
        <v>518</v>
      </c>
      <c r="D1471" t="s">
        <v>410</v>
      </c>
      <c r="E1471">
        <v>1</v>
      </c>
      <c r="G1471">
        <v>25</v>
      </c>
      <c r="L1471">
        <v>1</v>
      </c>
    </row>
    <row r="1472" spans="1:16" x14ac:dyDescent="0.2">
      <c r="A1472" t="s">
        <v>358</v>
      </c>
      <c r="B1472" t="s">
        <v>365</v>
      </c>
      <c r="C1472" t="s">
        <v>518</v>
      </c>
      <c r="D1472" t="s">
        <v>410</v>
      </c>
      <c r="E1472">
        <v>136</v>
      </c>
      <c r="F1472">
        <v>5</v>
      </c>
      <c r="G1472">
        <v>60.38</v>
      </c>
      <c r="L1472">
        <v>2</v>
      </c>
      <c r="M1472">
        <v>14</v>
      </c>
      <c r="N1472">
        <v>80</v>
      </c>
      <c r="O1472">
        <v>35</v>
      </c>
      <c r="P1472">
        <v>5</v>
      </c>
    </row>
    <row r="1473" spans="1:16" x14ac:dyDescent="0.2">
      <c r="A1473" t="s">
        <v>358</v>
      </c>
      <c r="B1473" t="s">
        <v>366</v>
      </c>
      <c r="C1473" t="s">
        <v>518</v>
      </c>
      <c r="D1473" t="s">
        <v>410</v>
      </c>
      <c r="E1473">
        <v>167</v>
      </c>
      <c r="F1473">
        <v>30</v>
      </c>
      <c r="G1473">
        <v>83.27</v>
      </c>
      <c r="L1473">
        <v>1</v>
      </c>
      <c r="M1473">
        <v>89</v>
      </c>
      <c r="N1473">
        <v>55</v>
      </c>
      <c r="O1473">
        <v>7</v>
      </c>
      <c r="P1473">
        <v>15</v>
      </c>
    </row>
    <row r="1474" spans="1:16" x14ac:dyDescent="0.2">
      <c r="A1474" t="s">
        <v>358</v>
      </c>
      <c r="B1474" t="s">
        <v>437</v>
      </c>
      <c r="C1474" t="s">
        <v>519</v>
      </c>
      <c r="D1474" t="s">
        <v>410</v>
      </c>
      <c r="E1474">
        <v>23622</v>
      </c>
      <c r="F1474">
        <v>5240</v>
      </c>
      <c r="G1474">
        <v>87.67</v>
      </c>
      <c r="L1474">
        <v>130</v>
      </c>
      <c r="M1474">
        <v>20689</v>
      </c>
      <c r="N1474">
        <v>2738</v>
      </c>
      <c r="O1474">
        <v>62</v>
      </c>
      <c r="P1474">
        <v>3</v>
      </c>
    </row>
    <row r="1475" spans="1:16" x14ac:dyDescent="0.2">
      <c r="A1475" t="s">
        <v>358</v>
      </c>
      <c r="B1475" t="s">
        <v>363</v>
      </c>
      <c r="C1475" t="s">
        <v>519</v>
      </c>
      <c r="D1475" t="s">
        <v>410</v>
      </c>
      <c r="E1475">
        <v>22278</v>
      </c>
      <c r="F1475">
        <v>5069</v>
      </c>
      <c r="G1475">
        <v>89.15</v>
      </c>
      <c r="L1475">
        <v>125</v>
      </c>
      <c r="M1475">
        <v>19638</v>
      </c>
      <c r="N1475">
        <v>2502</v>
      </c>
      <c r="O1475">
        <v>11</v>
      </c>
      <c r="P1475">
        <v>2</v>
      </c>
    </row>
    <row r="1476" spans="1:16" x14ac:dyDescent="0.2">
      <c r="A1476" t="s">
        <v>358</v>
      </c>
      <c r="B1476" t="s">
        <v>364</v>
      </c>
      <c r="C1476" t="s">
        <v>519</v>
      </c>
      <c r="D1476" t="s">
        <v>410</v>
      </c>
      <c r="E1476">
        <v>6</v>
      </c>
      <c r="G1476">
        <v>41.5</v>
      </c>
      <c r="M1476">
        <v>6</v>
      </c>
    </row>
    <row r="1477" spans="1:16" x14ac:dyDescent="0.2">
      <c r="A1477" t="s">
        <v>358</v>
      </c>
      <c r="B1477" t="s">
        <v>365</v>
      </c>
      <c r="C1477" t="s">
        <v>519</v>
      </c>
      <c r="D1477" t="s">
        <v>410</v>
      </c>
      <c r="E1477">
        <v>469</v>
      </c>
      <c r="F1477">
        <v>46</v>
      </c>
      <c r="G1477">
        <v>53.49</v>
      </c>
      <c r="L1477">
        <v>2</v>
      </c>
      <c r="M1477">
        <v>393</v>
      </c>
      <c r="N1477">
        <v>23</v>
      </c>
      <c r="O1477">
        <v>51</v>
      </c>
    </row>
    <row r="1478" spans="1:16" x14ac:dyDescent="0.2">
      <c r="A1478" t="s">
        <v>358</v>
      </c>
      <c r="B1478" t="s">
        <v>366</v>
      </c>
      <c r="C1478" t="s">
        <v>519</v>
      </c>
      <c r="D1478" t="s">
        <v>410</v>
      </c>
      <c r="E1478">
        <v>869</v>
      </c>
      <c r="F1478">
        <v>125</v>
      </c>
      <c r="G1478">
        <v>68.55</v>
      </c>
      <c r="L1478">
        <v>3</v>
      </c>
      <c r="M1478">
        <v>652</v>
      </c>
      <c r="N1478">
        <v>213</v>
      </c>
      <c r="P1478">
        <v>1</v>
      </c>
    </row>
    <row r="1479" spans="1:16" x14ac:dyDescent="0.2">
      <c r="A1479" t="s">
        <v>358</v>
      </c>
      <c r="B1479" t="s">
        <v>437</v>
      </c>
      <c r="C1479" t="s">
        <v>520</v>
      </c>
      <c r="D1479" t="s">
        <v>410</v>
      </c>
      <c r="E1479">
        <v>2392</v>
      </c>
      <c r="F1479">
        <v>408</v>
      </c>
      <c r="G1479">
        <v>79.290000000000006</v>
      </c>
      <c r="L1479">
        <v>336</v>
      </c>
      <c r="M1479">
        <v>1281</v>
      </c>
      <c r="N1479">
        <v>411</v>
      </c>
      <c r="O1479">
        <v>252</v>
      </c>
      <c r="P1479">
        <v>112</v>
      </c>
    </row>
    <row r="1480" spans="1:16" x14ac:dyDescent="0.2">
      <c r="A1480" t="s">
        <v>358</v>
      </c>
      <c r="B1480" t="s">
        <v>363</v>
      </c>
      <c r="C1480" t="s">
        <v>520</v>
      </c>
      <c r="D1480" t="s">
        <v>410</v>
      </c>
      <c r="E1480">
        <v>1723</v>
      </c>
      <c r="F1480">
        <v>356</v>
      </c>
      <c r="G1480">
        <v>87.04</v>
      </c>
      <c r="L1480">
        <v>254</v>
      </c>
      <c r="M1480">
        <v>958</v>
      </c>
      <c r="N1480">
        <v>282</v>
      </c>
      <c r="O1480">
        <v>143</v>
      </c>
      <c r="P1480">
        <v>86</v>
      </c>
    </row>
    <row r="1481" spans="1:16" x14ac:dyDescent="0.2">
      <c r="A1481" t="s">
        <v>358</v>
      </c>
      <c r="B1481" t="s">
        <v>364</v>
      </c>
      <c r="C1481" t="s">
        <v>520</v>
      </c>
      <c r="D1481" t="s">
        <v>410</v>
      </c>
      <c r="E1481">
        <v>346</v>
      </c>
      <c r="F1481">
        <v>43</v>
      </c>
      <c r="G1481">
        <v>69.510000000000005</v>
      </c>
      <c r="L1481">
        <v>78</v>
      </c>
      <c r="M1481">
        <v>162</v>
      </c>
      <c r="N1481">
        <v>13</v>
      </c>
      <c r="O1481">
        <v>77</v>
      </c>
      <c r="P1481">
        <v>16</v>
      </c>
    </row>
    <row r="1482" spans="1:16" x14ac:dyDescent="0.2">
      <c r="A1482" t="s">
        <v>358</v>
      </c>
      <c r="B1482" t="s">
        <v>365</v>
      </c>
      <c r="C1482" t="s">
        <v>520</v>
      </c>
      <c r="D1482" t="s">
        <v>410</v>
      </c>
      <c r="E1482">
        <v>267</v>
      </c>
      <c r="F1482">
        <v>9</v>
      </c>
      <c r="G1482">
        <v>49.27</v>
      </c>
      <c r="M1482">
        <v>124</v>
      </c>
      <c r="N1482">
        <v>106</v>
      </c>
      <c r="O1482">
        <v>30</v>
      </c>
      <c r="P1482">
        <v>7</v>
      </c>
    </row>
    <row r="1483" spans="1:16" x14ac:dyDescent="0.2">
      <c r="A1483" t="s">
        <v>358</v>
      </c>
      <c r="B1483" t="s">
        <v>366</v>
      </c>
      <c r="C1483" t="s">
        <v>520</v>
      </c>
      <c r="D1483" t="s">
        <v>410</v>
      </c>
      <c r="E1483">
        <v>56</v>
      </c>
      <c r="G1483">
        <v>44.38</v>
      </c>
      <c r="L1483">
        <v>4</v>
      </c>
      <c r="M1483">
        <v>37</v>
      </c>
      <c r="N1483">
        <v>10</v>
      </c>
      <c r="O1483">
        <v>2</v>
      </c>
      <c r="P1483">
        <v>3</v>
      </c>
    </row>
    <row r="1484" spans="1:16" x14ac:dyDescent="0.2">
      <c r="A1484" t="s">
        <v>358</v>
      </c>
      <c r="B1484" t="s">
        <v>437</v>
      </c>
      <c r="C1484" t="s">
        <v>521</v>
      </c>
      <c r="D1484" t="s">
        <v>410</v>
      </c>
      <c r="E1484">
        <v>616</v>
      </c>
      <c r="F1484">
        <v>248</v>
      </c>
      <c r="G1484">
        <v>111.31</v>
      </c>
      <c r="L1484">
        <v>163</v>
      </c>
      <c r="M1484">
        <v>347</v>
      </c>
      <c r="N1484">
        <v>81</v>
      </c>
      <c r="O1484">
        <v>12</v>
      </c>
      <c r="P1484">
        <v>13</v>
      </c>
    </row>
    <row r="1485" spans="1:16" x14ac:dyDescent="0.2">
      <c r="A1485" t="s">
        <v>358</v>
      </c>
      <c r="B1485" t="s">
        <v>363</v>
      </c>
      <c r="C1485" t="s">
        <v>521</v>
      </c>
      <c r="D1485" t="s">
        <v>410</v>
      </c>
      <c r="E1485">
        <v>616</v>
      </c>
      <c r="F1485">
        <v>248</v>
      </c>
      <c r="G1485">
        <v>111.31</v>
      </c>
      <c r="L1485">
        <v>163</v>
      </c>
      <c r="M1485">
        <v>347</v>
      </c>
      <c r="N1485">
        <v>81</v>
      </c>
      <c r="O1485">
        <v>12</v>
      </c>
      <c r="P1485">
        <v>13</v>
      </c>
    </row>
    <row r="1486" spans="1:16" x14ac:dyDescent="0.2">
      <c r="A1486" t="s">
        <v>358</v>
      </c>
      <c r="B1486" t="s">
        <v>437</v>
      </c>
      <c r="C1486" t="s">
        <v>522</v>
      </c>
      <c r="D1486" t="s">
        <v>410</v>
      </c>
      <c r="E1486">
        <v>4511</v>
      </c>
      <c r="F1486">
        <v>819</v>
      </c>
      <c r="G1486">
        <v>81.81</v>
      </c>
      <c r="L1486">
        <v>20</v>
      </c>
      <c r="M1486">
        <v>3962</v>
      </c>
      <c r="N1486">
        <v>521</v>
      </c>
      <c r="O1486">
        <v>7</v>
      </c>
      <c r="P1486">
        <v>1</v>
      </c>
    </row>
    <row r="1487" spans="1:16" x14ac:dyDescent="0.2">
      <c r="A1487" t="s">
        <v>358</v>
      </c>
      <c r="B1487" t="s">
        <v>363</v>
      </c>
      <c r="C1487" t="s">
        <v>522</v>
      </c>
      <c r="D1487" t="s">
        <v>410</v>
      </c>
      <c r="E1487">
        <v>4150</v>
      </c>
      <c r="F1487">
        <v>801</v>
      </c>
      <c r="G1487">
        <v>85.41</v>
      </c>
      <c r="L1487">
        <v>20</v>
      </c>
      <c r="M1487">
        <v>3666</v>
      </c>
      <c r="N1487">
        <v>461</v>
      </c>
      <c r="O1487">
        <v>2</v>
      </c>
      <c r="P1487">
        <v>1</v>
      </c>
    </row>
    <row r="1488" spans="1:16" x14ac:dyDescent="0.2">
      <c r="A1488" t="s">
        <v>358</v>
      </c>
      <c r="B1488" t="s">
        <v>364</v>
      </c>
      <c r="C1488" t="s">
        <v>522</v>
      </c>
      <c r="D1488" t="s">
        <v>410</v>
      </c>
      <c r="E1488">
        <v>12</v>
      </c>
      <c r="F1488">
        <v>1</v>
      </c>
      <c r="G1488">
        <v>75.5</v>
      </c>
      <c r="M1488">
        <v>12</v>
      </c>
    </row>
    <row r="1489" spans="1:16" x14ac:dyDescent="0.2">
      <c r="A1489" t="s">
        <v>358</v>
      </c>
      <c r="B1489" t="s">
        <v>365</v>
      </c>
      <c r="C1489" t="s">
        <v>522</v>
      </c>
      <c r="D1489" t="s">
        <v>410</v>
      </c>
      <c r="E1489">
        <v>183</v>
      </c>
      <c r="F1489">
        <v>6</v>
      </c>
      <c r="G1489">
        <v>31.05</v>
      </c>
      <c r="M1489">
        <v>169</v>
      </c>
      <c r="N1489">
        <v>9</v>
      </c>
      <c r="O1489">
        <v>5</v>
      </c>
    </row>
    <row r="1490" spans="1:16" x14ac:dyDescent="0.2">
      <c r="A1490" t="s">
        <v>358</v>
      </c>
      <c r="B1490" t="s">
        <v>366</v>
      </c>
      <c r="C1490" t="s">
        <v>522</v>
      </c>
      <c r="D1490" t="s">
        <v>410</v>
      </c>
      <c r="E1490">
        <v>166</v>
      </c>
      <c r="F1490">
        <v>11</v>
      </c>
      <c r="G1490">
        <v>48.4</v>
      </c>
      <c r="M1490">
        <v>115</v>
      </c>
      <c r="N1490">
        <v>51</v>
      </c>
    </row>
    <row r="1491" spans="1:16" x14ac:dyDescent="0.2">
      <c r="A1491" t="s">
        <v>358</v>
      </c>
      <c r="B1491" t="s">
        <v>437</v>
      </c>
      <c r="C1491" t="s">
        <v>523</v>
      </c>
      <c r="D1491" t="s">
        <v>410</v>
      </c>
      <c r="E1491">
        <v>697</v>
      </c>
      <c r="F1491">
        <v>92</v>
      </c>
      <c r="G1491">
        <v>75.52</v>
      </c>
      <c r="L1491">
        <v>136</v>
      </c>
      <c r="M1491">
        <v>352</v>
      </c>
      <c r="N1491">
        <v>82</v>
      </c>
      <c r="O1491">
        <v>96</v>
      </c>
      <c r="P1491">
        <v>31</v>
      </c>
    </row>
    <row r="1492" spans="1:16" x14ac:dyDescent="0.2">
      <c r="A1492" t="s">
        <v>358</v>
      </c>
      <c r="B1492" t="s">
        <v>363</v>
      </c>
      <c r="C1492" t="s">
        <v>523</v>
      </c>
      <c r="D1492" t="s">
        <v>410</v>
      </c>
      <c r="E1492">
        <v>471</v>
      </c>
      <c r="F1492">
        <v>68</v>
      </c>
      <c r="G1492">
        <v>77.540000000000006</v>
      </c>
      <c r="L1492">
        <v>77</v>
      </c>
      <c r="M1492">
        <v>256</v>
      </c>
      <c r="N1492">
        <v>67</v>
      </c>
      <c r="O1492">
        <v>47</v>
      </c>
      <c r="P1492">
        <v>24</v>
      </c>
    </row>
    <row r="1493" spans="1:16" x14ac:dyDescent="0.2">
      <c r="A1493" t="s">
        <v>358</v>
      </c>
      <c r="B1493" t="s">
        <v>364</v>
      </c>
      <c r="C1493" t="s">
        <v>523</v>
      </c>
      <c r="D1493" t="s">
        <v>410</v>
      </c>
      <c r="E1493">
        <v>185</v>
      </c>
      <c r="F1493">
        <v>21</v>
      </c>
      <c r="G1493">
        <v>72.19</v>
      </c>
      <c r="L1493">
        <v>58</v>
      </c>
      <c r="M1493">
        <v>70</v>
      </c>
      <c r="N1493">
        <v>6</v>
      </c>
      <c r="O1493">
        <v>46</v>
      </c>
      <c r="P1493">
        <v>5</v>
      </c>
    </row>
    <row r="1494" spans="1:16" x14ac:dyDescent="0.2">
      <c r="A1494" t="s">
        <v>358</v>
      </c>
      <c r="B1494" t="s">
        <v>365</v>
      </c>
      <c r="C1494" t="s">
        <v>523</v>
      </c>
      <c r="D1494" t="s">
        <v>410</v>
      </c>
      <c r="E1494">
        <v>31</v>
      </c>
      <c r="F1494">
        <v>1</v>
      </c>
      <c r="G1494">
        <v>61.23</v>
      </c>
      <c r="M1494">
        <v>19</v>
      </c>
      <c r="N1494">
        <v>8</v>
      </c>
      <c r="O1494">
        <v>2</v>
      </c>
      <c r="P1494">
        <v>2</v>
      </c>
    </row>
    <row r="1495" spans="1:16" x14ac:dyDescent="0.2">
      <c r="A1495" t="s">
        <v>358</v>
      </c>
      <c r="B1495" t="s">
        <v>366</v>
      </c>
      <c r="C1495" t="s">
        <v>523</v>
      </c>
      <c r="D1495" t="s">
        <v>410</v>
      </c>
      <c r="E1495">
        <v>10</v>
      </c>
      <c r="F1495">
        <v>2</v>
      </c>
      <c r="G1495">
        <v>85.9</v>
      </c>
      <c r="L1495">
        <v>1</v>
      </c>
      <c r="M1495">
        <v>7</v>
      </c>
      <c r="N1495">
        <v>1</v>
      </c>
      <c r="O1495">
        <v>1</v>
      </c>
    </row>
    <row r="1496" spans="1:16" x14ac:dyDescent="0.2">
      <c r="A1496" t="s">
        <v>358</v>
      </c>
      <c r="B1496" t="s">
        <v>437</v>
      </c>
      <c r="C1496" t="s">
        <v>524</v>
      </c>
      <c r="D1496" t="s">
        <v>410</v>
      </c>
      <c r="E1496">
        <v>239</v>
      </c>
      <c r="F1496">
        <v>79</v>
      </c>
      <c r="G1496">
        <v>93.52</v>
      </c>
      <c r="L1496">
        <v>65</v>
      </c>
      <c r="M1496">
        <v>110</v>
      </c>
      <c r="N1496">
        <v>40</v>
      </c>
      <c r="O1496">
        <v>20</v>
      </c>
      <c r="P1496">
        <v>4</v>
      </c>
    </row>
    <row r="1497" spans="1:16" x14ac:dyDescent="0.2">
      <c r="A1497" t="s">
        <v>358</v>
      </c>
      <c r="B1497" t="s">
        <v>363</v>
      </c>
      <c r="C1497" t="s">
        <v>524</v>
      </c>
      <c r="D1497" t="s">
        <v>410</v>
      </c>
      <c r="E1497">
        <v>239</v>
      </c>
      <c r="F1497">
        <v>79</v>
      </c>
      <c r="G1497">
        <v>93.52</v>
      </c>
      <c r="L1497">
        <v>65</v>
      </c>
      <c r="M1497">
        <v>110</v>
      </c>
      <c r="N1497">
        <v>40</v>
      </c>
      <c r="O1497">
        <v>20</v>
      </c>
      <c r="P1497">
        <v>4</v>
      </c>
    </row>
    <row r="1498" spans="1:16" x14ac:dyDescent="0.2">
      <c r="A1498" t="s">
        <v>358</v>
      </c>
      <c r="B1498" t="s">
        <v>437</v>
      </c>
      <c r="C1498" t="s">
        <v>525</v>
      </c>
      <c r="D1498" t="s">
        <v>410</v>
      </c>
      <c r="E1498">
        <v>1417</v>
      </c>
      <c r="F1498">
        <v>236</v>
      </c>
      <c r="G1498">
        <v>82.52</v>
      </c>
      <c r="L1498">
        <v>10</v>
      </c>
      <c r="M1498">
        <v>1202</v>
      </c>
      <c r="N1498">
        <v>203</v>
      </c>
      <c r="O1498">
        <v>1</v>
      </c>
      <c r="P1498">
        <v>1</v>
      </c>
    </row>
    <row r="1499" spans="1:16" x14ac:dyDescent="0.2">
      <c r="A1499" t="s">
        <v>358</v>
      </c>
      <c r="B1499" t="s">
        <v>363</v>
      </c>
      <c r="C1499" t="s">
        <v>525</v>
      </c>
      <c r="D1499" t="s">
        <v>410</v>
      </c>
      <c r="E1499">
        <v>1354</v>
      </c>
      <c r="F1499">
        <v>230</v>
      </c>
      <c r="G1499">
        <v>83.89</v>
      </c>
      <c r="L1499">
        <v>9</v>
      </c>
      <c r="M1499">
        <v>1158</v>
      </c>
      <c r="N1499">
        <v>185</v>
      </c>
      <c r="O1499">
        <v>1</v>
      </c>
      <c r="P1499">
        <v>1</v>
      </c>
    </row>
    <row r="1500" spans="1:16" x14ac:dyDescent="0.2">
      <c r="A1500" t="s">
        <v>358</v>
      </c>
      <c r="B1500" t="s">
        <v>365</v>
      </c>
      <c r="C1500" t="s">
        <v>525</v>
      </c>
      <c r="D1500" t="s">
        <v>410</v>
      </c>
      <c r="E1500">
        <v>23</v>
      </c>
      <c r="F1500">
        <v>2</v>
      </c>
      <c r="G1500">
        <v>48.22</v>
      </c>
      <c r="L1500">
        <v>1</v>
      </c>
      <c r="M1500">
        <v>16</v>
      </c>
      <c r="N1500">
        <v>6</v>
      </c>
    </row>
    <row r="1501" spans="1:16" x14ac:dyDescent="0.2">
      <c r="A1501" t="s">
        <v>358</v>
      </c>
      <c r="B1501" t="s">
        <v>366</v>
      </c>
      <c r="C1501" t="s">
        <v>525</v>
      </c>
      <c r="D1501" t="s">
        <v>410</v>
      </c>
      <c r="E1501">
        <v>40</v>
      </c>
      <c r="F1501">
        <v>4</v>
      </c>
      <c r="G1501">
        <v>55.7</v>
      </c>
      <c r="M1501">
        <v>28</v>
      </c>
      <c r="N1501">
        <v>12</v>
      </c>
    </row>
    <row r="1502" spans="1:16" x14ac:dyDescent="0.2">
      <c r="A1502" t="s">
        <v>358</v>
      </c>
      <c r="B1502" t="s">
        <v>437</v>
      </c>
      <c r="C1502" t="s">
        <v>526</v>
      </c>
      <c r="D1502" t="s">
        <v>410</v>
      </c>
      <c r="E1502">
        <v>205</v>
      </c>
      <c r="F1502">
        <v>52</v>
      </c>
      <c r="G1502">
        <v>90.88</v>
      </c>
      <c r="L1502">
        <v>39</v>
      </c>
      <c r="M1502">
        <v>111</v>
      </c>
      <c r="N1502">
        <v>26</v>
      </c>
      <c r="O1502">
        <v>17</v>
      </c>
      <c r="P1502">
        <v>12</v>
      </c>
    </row>
    <row r="1503" spans="1:16" x14ac:dyDescent="0.2">
      <c r="A1503" t="s">
        <v>358</v>
      </c>
      <c r="B1503" t="s">
        <v>363</v>
      </c>
      <c r="C1503" t="s">
        <v>526</v>
      </c>
      <c r="D1503" t="s">
        <v>410</v>
      </c>
      <c r="E1503">
        <v>165</v>
      </c>
      <c r="F1503">
        <v>46</v>
      </c>
      <c r="G1503">
        <v>94.67</v>
      </c>
      <c r="L1503">
        <v>33</v>
      </c>
      <c r="M1503">
        <v>87</v>
      </c>
      <c r="N1503">
        <v>22</v>
      </c>
      <c r="O1503">
        <v>12</v>
      </c>
      <c r="P1503">
        <v>11</v>
      </c>
    </row>
    <row r="1504" spans="1:16" x14ac:dyDescent="0.2">
      <c r="A1504" t="s">
        <v>358</v>
      </c>
      <c r="B1504" t="s">
        <v>364</v>
      </c>
      <c r="C1504" t="s">
        <v>526</v>
      </c>
      <c r="D1504" t="s">
        <v>410</v>
      </c>
      <c r="E1504">
        <v>32</v>
      </c>
      <c r="F1504">
        <v>4</v>
      </c>
      <c r="G1504">
        <v>71.56</v>
      </c>
      <c r="L1504">
        <v>6</v>
      </c>
      <c r="M1504">
        <v>20</v>
      </c>
      <c r="N1504">
        <v>1</v>
      </c>
      <c r="O1504">
        <v>5</v>
      </c>
    </row>
    <row r="1505" spans="1:16" x14ac:dyDescent="0.2">
      <c r="A1505" t="s">
        <v>358</v>
      </c>
      <c r="B1505" t="s">
        <v>365</v>
      </c>
      <c r="C1505" t="s">
        <v>526</v>
      </c>
      <c r="D1505" t="s">
        <v>410</v>
      </c>
      <c r="E1505">
        <v>4</v>
      </c>
      <c r="G1505">
        <v>73.5</v>
      </c>
      <c r="M1505">
        <v>2</v>
      </c>
      <c r="N1505">
        <v>2</v>
      </c>
    </row>
    <row r="1506" spans="1:16" x14ac:dyDescent="0.2">
      <c r="A1506" t="s">
        <v>358</v>
      </c>
      <c r="B1506" t="s">
        <v>366</v>
      </c>
      <c r="C1506" t="s">
        <v>526</v>
      </c>
      <c r="D1506" t="s">
        <v>410</v>
      </c>
      <c r="E1506">
        <v>4</v>
      </c>
      <c r="F1506">
        <v>2</v>
      </c>
      <c r="G1506">
        <v>106.75</v>
      </c>
      <c r="M1506">
        <v>2</v>
      </c>
      <c r="N1506">
        <v>1</v>
      </c>
      <c r="P1506">
        <v>1</v>
      </c>
    </row>
    <row r="1507" spans="1:16" x14ac:dyDescent="0.2">
      <c r="A1507" t="s">
        <v>358</v>
      </c>
      <c r="B1507" t="s">
        <v>437</v>
      </c>
      <c r="C1507" t="s">
        <v>666</v>
      </c>
      <c r="D1507" t="s">
        <v>410</v>
      </c>
      <c r="E1507">
        <v>1</v>
      </c>
      <c r="G1507">
        <v>39</v>
      </c>
      <c r="L1507">
        <v>1</v>
      </c>
    </row>
    <row r="1508" spans="1:16" x14ac:dyDescent="0.2">
      <c r="A1508" t="s">
        <v>358</v>
      </c>
      <c r="B1508" t="s">
        <v>363</v>
      </c>
      <c r="C1508" t="s">
        <v>666</v>
      </c>
      <c r="D1508" t="s">
        <v>410</v>
      </c>
      <c r="E1508">
        <v>1</v>
      </c>
      <c r="G1508">
        <v>39</v>
      </c>
      <c r="L1508">
        <v>1</v>
      </c>
    </row>
    <row r="1509" spans="1:16" x14ac:dyDescent="0.2">
      <c r="A1509" t="s">
        <v>358</v>
      </c>
      <c r="B1509" t="s">
        <v>437</v>
      </c>
      <c r="C1509" t="s">
        <v>527</v>
      </c>
      <c r="D1509" t="s">
        <v>410</v>
      </c>
      <c r="E1509">
        <v>281</v>
      </c>
      <c r="F1509">
        <v>49</v>
      </c>
      <c r="G1509">
        <v>89.08</v>
      </c>
      <c r="L1509">
        <v>1</v>
      </c>
      <c r="M1509">
        <v>235</v>
      </c>
      <c r="N1509">
        <v>45</v>
      </c>
    </row>
    <row r="1510" spans="1:16" x14ac:dyDescent="0.2">
      <c r="A1510" t="s">
        <v>358</v>
      </c>
      <c r="B1510" t="s">
        <v>363</v>
      </c>
      <c r="C1510" t="s">
        <v>527</v>
      </c>
      <c r="D1510" t="s">
        <v>410</v>
      </c>
      <c r="E1510">
        <v>257</v>
      </c>
      <c r="F1510">
        <v>49</v>
      </c>
      <c r="G1510">
        <v>91.85</v>
      </c>
      <c r="L1510">
        <v>1</v>
      </c>
      <c r="M1510">
        <v>220</v>
      </c>
      <c r="N1510">
        <v>36</v>
      </c>
    </row>
    <row r="1511" spans="1:16" x14ac:dyDescent="0.2">
      <c r="A1511" t="s">
        <v>358</v>
      </c>
      <c r="B1511" t="s">
        <v>365</v>
      </c>
      <c r="C1511" t="s">
        <v>527</v>
      </c>
      <c r="D1511" t="s">
        <v>410</v>
      </c>
      <c r="E1511">
        <v>18</v>
      </c>
      <c r="G1511">
        <v>52.39</v>
      </c>
      <c r="M1511">
        <v>13</v>
      </c>
      <c r="N1511">
        <v>5</v>
      </c>
    </row>
    <row r="1512" spans="1:16" x14ac:dyDescent="0.2">
      <c r="A1512" t="s">
        <v>358</v>
      </c>
      <c r="B1512" t="s">
        <v>366</v>
      </c>
      <c r="C1512" t="s">
        <v>527</v>
      </c>
      <c r="D1512" t="s">
        <v>410</v>
      </c>
      <c r="E1512">
        <v>6</v>
      </c>
      <c r="G1512">
        <v>80.5</v>
      </c>
      <c r="M1512">
        <v>2</v>
      </c>
      <c r="N1512">
        <v>4</v>
      </c>
    </row>
    <row r="1513" spans="1:16" x14ac:dyDescent="0.2">
      <c r="A1513" t="s">
        <v>358</v>
      </c>
      <c r="B1513" t="s">
        <v>437</v>
      </c>
      <c r="C1513" t="s">
        <v>528</v>
      </c>
      <c r="D1513" t="s">
        <v>410</v>
      </c>
      <c r="E1513">
        <v>312</v>
      </c>
      <c r="F1513">
        <v>85</v>
      </c>
      <c r="G1513">
        <v>93.91</v>
      </c>
      <c r="L1513">
        <v>44</v>
      </c>
      <c r="M1513">
        <v>168</v>
      </c>
      <c r="N1513">
        <v>49</v>
      </c>
      <c r="O1513">
        <v>38</v>
      </c>
      <c r="P1513">
        <v>13</v>
      </c>
    </row>
    <row r="1514" spans="1:16" x14ac:dyDescent="0.2">
      <c r="A1514" t="s">
        <v>358</v>
      </c>
      <c r="B1514" t="s">
        <v>363</v>
      </c>
      <c r="C1514" t="s">
        <v>528</v>
      </c>
      <c r="D1514" t="s">
        <v>410</v>
      </c>
      <c r="E1514">
        <v>238</v>
      </c>
      <c r="F1514">
        <v>73</v>
      </c>
      <c r="G1514">
        <v>103.48</v>
      </c>
      <c r="L1514">
        <v>21</v>
      </c>
      <c r="M1514">
        <v>141</v>
      </c>
      <c r="N1514">
        <v>43</v>
      </c>
      <c r="O1514">
        <v>22</v>
      </c>
      <c r="P1514">
        <v>11</v>
      </c>
    </row>
    <row r="1515" spans="1:16" x14ac:dyDescent="0.2">
      <c r="A1515" t="s">
        <v>358</v>
      </c>
      <c r="B1515" t="s">
        <v>364</v>
      </c>
      <c r="C1515" t="s">
        <v>528</v>
      </c>
      <c r="D1515" t="s">
        <v>410</v>
      </c>
      <c r="E1515">
        <v>60</v>
      </c>
      <c r="F1515">
        <v>5</v>
      </c>
      <c r="G1515">
        <v>51.1</v>
      </c>
      <c r="L1515">
        <v>23</v>
      </c>
      <c r="M1515">
        <v>23</v>
      </c>
      <c r="N1515">
        <v>1</v>
      </c>
      <c r="O1515">
        <v>13</v>
      </c>
    </row>
    <row r="1516" spans="1:16" x14ac:dyDescent="0.2">
      <c r="A1516" t="s">
        <v>358</v>
      </c>
      <c r="B1516" t="s">
        <v>365</v>
      </c>
      <c r="C1516" t="s">
        <v>528</v>
      </c>
      <c r="D1516" t="s">
        <v>410</v>
      </c>
      <c r="E1516">
        <v>9</v>
      </c>
      <c r="F1516">
        <v>4</v>
      </c>
      <c r="G1516">
        <v>115</v>
      </c>
      <c r="M1516">
        <v>3</v>
      </c>
      <c r="N1516">
        <v>3</v>
      </c>
      <c r="O1516">
        <v>3</v>
      </c>
    </row>
    <row r="1517" spans="1:16" x14ac:dyDescent="0.2">
      <c r="A1517" t="s">
        <v>358</v>
      </c>
      <c r="B1517" t="s">
        <v>366</v>
      </c>
      <c r="C1517" t="s">
        <v>528</v>
      </c>
      <c r="D1517" t="s">
        <v>410</v>
      </c>
      <c r="E1517">
        <v>5</v>
      </c>
      <c r="F1517">
        <v>3</v>
      </c>
      <c r="G1517">
        <v>114</v>
      </c>
      <c r="M1517">
        <v>1</v>
      </c>
      <c r="N1517">
        <v>2</v>
      </c>
      <c r="P1517">
        <v>2</v>
      </c>
    </row>
    <row r="1518" spans="1:16" x14ac:dyDescent="0.2">
      <c r="A1518" t="s">
        <v>358</v>
      </c>
      <c r="B1518" t="s">
        <v>437</v>
      </c>
      <c r="C1518" t="s">
        <v>529</v>
      </c>
      <c r="D1518" t="s">
        <v>410</v>
      </c>
      <c r="E1518">
        <v>87</v>
      </c>
      <c r="F1518">
        <v>42</v>
      </c>
      <c r="G1518">
        <v>138.38999999999999</v>
      </c>
      <c r="L1518">
        <v>9</v>
      </c>
      <c r="M1518">
        <v>47</v>
      </c>
      <c r="N1518">
        <v>21</v>
      </c>
      <c r="O1518">
        <v>7</v>
      </c>
      <c r="P1518">
        <v>3</v>
      </c>
    </row>
    <row r="1519" spans="1:16" x14ac:dyDescent="0.2">
      <c r="A1519" t="s">
        <v>358</v>
      </c>
      <c r="B1519" t="s">
        <v>363</v>
      </c>
      <c r="C1519" t="s">
        <v>529</v>
      </c>
      <c r="D1519" t="s">
        <v>410</v>
      </c>
      <c r="E1519">
        <v>86</v>
      </c>
      <c r="F1519">
        <v>41</v>
      </c>
      <c r="G1519">
        <v>138.16</v>
      </c>
      <c r="L1519">
        <v>9</v>
      </c>
      <c r="M1519">
        <v>46</v>
      </c>
      <c r="N1519">
        <v>21</v>
      </c>
      <c r="O1519">
        <v>7</v>
      </c>
      <c r="P1519">
        <v>3</v>
      </c>
    </row>
    <row r="1520" spans="1:16" x14ac:dyDescent="0.2">
      <c r="A1520" t="s">
        <v>358</v>
      </c>
      <c r="B1520" t="s">
        <v>366</v>
      </c>
      <c r="C1520" t="s">
        <v>529</v>
      </c>
      <c r="D1520" t="s">
        <v>410</v>
      </c>
      <c r="E1520">
        <v>1</v>
      </c>
      <c r="F1520">
        <v>1</v>
      </c>
      <c r="G1520">
        <v>158</v>
      </c>
      <c r="M1520">
        <v>1</v>
      </c>
    </row>
    <row r="1521" spans="1:16" x14ac:dyDescent="0.2">
      <c r="A1521" t="s">
        <v>358</v>
      </c>
      <c r="B1521" t="s">
        <v>437</v>
      </c>
      <c r="C1521" t="s">
        <v>530</v>
      </c>
      <c r="D1521" t="s">
        <v>410</v>
      </c>
      <c r="E1521">
        <v>562</v>
      </c>
      <c r="F1521">
        <v>144</v>
      </c>
      <c r="G1521">
        <v>97.44</v>
      </c>
      <c r="L1521">
        <v>3</v>
      </c>
      <c r="M1521">
        <v>502</v>
      </c>
      <c r="N1521">
        <v>57</v>
      </c>
    </row>
    <row r="1522" spans="1:16" x14ac:dyDescent="0.2">
      <c r="A1522" t="s">
        <v>358</v>
      </c>
      <c r="B1522" t="s">
        <v>363</v>
      </c>
      <c r="C1522" t="s">
        <v>530</v>
      </c>
      <c r="D1522" t="s">
        <v>410</v>
      </c>
      <c r="E1522">
        <v>537</v>
      </c>
      <c r="F1522">
        <v>143</v>
      </c>
      <c r="G1522">
        <v>99.61</v>
      </c>
      <c r="L1522">
        <v>3</v>
      </c>
      <c r="M1522">
        <v>481</v>
      </c>
      <c r="N1522">
        <v>53</v>
      </c>
    </row>
    <row r="1523" spans="1:16" x14ac:dyDescent="0.2">
      <c r="A1523" t="s">
        <v>358</v>
      </c>
      <c r="B1523" t="s">
        <v>365</v>
      </c>
      <c r="C1523" t="s">
        <v>530</v>
      </c>
      <c r="D1523" t="s">
        <v>410</v>
      </c>
      <c r="E1523">
        <v>13</v>
      </c>
      <c r="F1523">
        <v>1</v>
      </c>
      <c r="G1523">
        <v>46.85</v>
      </c>
      <c r="M1523">
        <v>12</v>
      </c>
      <c r="N1523">
        <v>1</v>
      </c>
    </row>
    <row r="1524" spans="1:16" x14ac:dyDescent="0.2">
      <c r="A1524" t="s">
        <v>358</v>
      </c>
      <c r="B1524" t="s">
        <v>366</v>
      </c>
      <c r="C1524" t="s">
        <v>530</v>
      </c>
      <c r="D1524" t="s">
        <v>410</v>
      </c>
      <c r="E1524">
        <v>12</v>
      </c>
      <c r="G1524">
        <v>54.92</v>
      </c>
      <c r="M1524">
        <v>9</v>
      </c>
      <c r="N1524">
        <v>3</v>
      </c>
    </row>
    <row r="1525" spans="1:16" x14ac:dyDescent="0.2">
      <c r="A1525" t="s">
        <v>358</v>
      </c>
      <c r="B1525" t="s">
        <v>437</v>
      </c>
      <c r="C1525" t="s">
        <v>531</v>
      </c>
      <c r="D1525" t="s">
        <v>410</v>
      </c>
      <c r="E1525">
        <v>7934</v>
      </c>
      <c r="F1525">
        <v>1306</v>
      </c>
      <c r="G1525">
        <v>81.78</v>
      </c>
      <c r="L1525">
        <v>1229</v>
      </c>
      <c r="M1525">
        <v>3860</v>
      </c>
      <c r="N1525">
        <v>1102</v>
      </c>
      <c r="O1525">
        <v>1278</v>
      </c>
      <c r="P1525">
        <v>465</v>
      </c>
    </row>
    <row r="1526" spans="1:16" x14ac:dyDescent="0.2">
      <c r="A1526" t="s">
        <v>358</v>
      </c>
      <c r="B1526" t="s">
        <v>363</v>
      </c>
      <c r="C1526" t="s">
        <v>531</v>
      </c>
      <c r="D1526" t="s">
        <v>410</v>
      </c>
      <c r="E1526">
        <v>5388</v>
      </c>
      <c r="F1526">
        <v>967</v>
      </c>
      <c r="G1526">
        <v>88.26</v>
      </c>
      <c r="L1526">
        <v>622</v>
      </c>
      <c r="M1526">
        <v>2784</v>
      </c>
      <c r="N1526">
        <v>958</v>
      </c>
      <c r="O1526">
        <v>628</v>
      </c>
      <c r="P1526">
        <v>396</v>
      </c>
    </row>
    <row r="1527" spans="1:16" x14ac:dyDescent="0.2">
      <c r="A1527" t="s">
        <v>358</v>
      </c>
      <c r="B1527" t="s">
        <v>364</v>
      </c>
      <c r="C1527" t="s">
        <v>531</v>
      </c>
      <c r="D1527" t="s">
        <v>410</v>
      </c>
      <c r="E1527">
        <v>2168</v>
      </c>
      <c r="F1527">
        <v>234</v>
      </c>
      <c r="G1527">
        <v>64.98</v>
      </c>
      <c r="L1527">
        <v>603</v>
      </c>
      <c r="M1527">
        <v>836</v>
      </c>
      <c r="N1527">
        <v>66</v>
      </c>
      <c r="O1527">
        <v>610</v>
      </c>
      <c r="P1527">
        <v>53</v>
      </c>
    </row>
    <row r="1528" spans="1:16" x14ac:dyDescent="0.2">
      <c r="A1528" t="s">
        <v>358</v>
      </c>
      <c r="B1528" t="s">
        <v>365</v>
      </c>
      <c r="C1528" t="s">
        <v>531</v>
      </c>
      <c r="D1528" t="s">
        <v>410</v>
      </c>
      <c r="E1528">
        <v>230</v>
      </c>
      <c r="F1528">
        <v>49</v>
      </c>
      <c r="G1528">
        <v>72.27</v>
      </c>
      <c r="L1528">
        <v>2</v>
      </c>
      <c r="M1528">
        <v>150</v>
      </c>
      <c r="N1528">
        <v>49</v>
      </c>
      <c r="O1528">
        <v>23</v>
      </c>
      <c r="P1528">
        <v>6</v>
      </c>
    </row>
    <row r="1529" spans="1:16" x14ac:dyDescent="0.2">
      <c r="A1529" t="s">
        <v>358</v>
      </c>
      <c r="B1529" t="s">
        <v>366</v>
      </c>
      <c r="C1529" t="s">
        <v>531</v>
      </c>
      <c r="D1529" t="s">
        <v>410</v>
      </c>
      <c r="E1529">
        <v>148</v>
      </c>
      <c r="F1529">
        <v>56</v>
      </c>
      <c r="G1529">
        <v>106.66</v>
      </c>
      <c r="L1529">
        <v>2</v>
      </c>
      <c r="M1529">
        <v>90</v>
      </c>
      <c r="N1529">
        <v>29</v>
      </c>
      <c r="O1529">
        <v>17</v>
      </c>
      <c r="P1529">
        <v>10</v>
      </c>
    </row>
    <row r="1530" spans="1:16" x14ac:dyDescent="0.2">
      <c r="A1530" t="s">
        <v>358</v>
      </c>
      <c r="B1530" t="s">
        <v>437</v>
      </c>
      <c r="C1530" t="s">
        <v>532</v>
      </c>
      <c r="D1530" t="s">
        <v>410</v>
      </c>
      <c r="E1530">
        <v>3579</v>
      </c>
      <c r="F1530">
        <v>1517</v>
      </c>
      <c r="G1530">
        <v>120.26</v>
      </c>
      <c r="L1530">
        <v>635</v>
      </c>
      <c r="M1530">
        <v>2031</v>
      </c>
      <c r="N1530">
        <v>573</v>
      </c>
      <c r="O1530">
        <v>254</v>
      </c>
      <c r="P1530">
        <v>86</v>
      </c>
    </row>
    <row r="1531" spans="1:16" x14ac:dyDescent="0.2">
      <c r="A1531" t="s">
        <v>358</v>
      </c>
      <c r="B1531" t="s">
        <v>363</v>
      </c>
      <c r="C1531" t="s">
        <v>532</v>
      </c>
      <c r="D1531" t="s">
        <v>410</v>
      </c>
      <c r="E1531">
        <v>3567</v>
      </c>
      <c r="F1531">
        <v>1512</v>
      </c>
      <c r="G1531">
        <v>120.35</v>
      </c>
      <c r="L1531">
        <v>633</v>
      </c>
      <c r="M1531">
        <v>2025</v>
      </c>
      <c r="N1531">
        <v>571</v>
      </c>
      <c r="O1531">
        <v>253</v>
      </c>
      <c r="P1531">
        <v>85</v>
      </c>
    </row>
    <row r="1532" spans="1:16" x14ac:dyDescent="0.2">
      <c r="A1532" t="s">
        <v>358</v>
      </c>
      <c r="B1532" t="s">
        <v>365</v>
      </c>
      <c r="C1532" t="s">
        <v>532</v>
      </c>
      <c r="D1532" t="s">
        <v>410</v>
      </c>
      <c r="E1532">
        <v>6</v>
      </c>
      <c r="F1532">
        <v>1</v>
      </c>
      <c r="G1532">
        <v>50.5</v>
      </c>
      <c r="L1532">
        <v>2</v>
      </c>
      <c r="M1532">
        <v>4</v>
      </c>
    </row>
    <row r="1533" spans="1:16" x14ac:dyDescent="0.2">
      <c r="A1533" t="s">
        <v>358</v>
      </c>
      <c r="B1533" t="s">
        <v>366</v>
      </c>
      <c r="C1533" t="s">
        <v>532</v>
      </c>
      <c r="D1533" t="s">
        <v>410</v>
      </c>
      <c r="E1533">
        <v>6</v>
      </c>
      <c r="F1533">
        <v>4</v>
      </c>
      <c r="G1533">
        <v>135.83000000000001</v>
      </c>
      <c r="M1533">
        <v>2</v>
      </c>
      <c r="N1533">
        <v>2</v>
      </c>
      <c r="O1533">
        <v>1</v>
      </c>
      <c r="P1533">
        <v>1</v>
      </c>
    </row>
    <row r="1534" spans="1:16" x14ac:dyDescent="0.2">
      <c r="A1534" t="s">
        <v>358</v>
      </c>
      <c r="B1534" t="s">
        <v>437</v>
      </c>
      <c r="C1534" t="s">
        <v>533</v>
      </c>
      <c r="D1534" t="s">
        <v>410</v>
      </c>
      <c r="E1534">
        <v>16755</v>
      </c>
      <c r="F1534">
        <v>3529</v>
      </c>
      <c r="G1534">
        <v>88.91</v>
      </c>
      <c r="L1534">
        <v>27</v>
      </c>
      <c r="M1534">
        <v>13675</v>
      </c>
      <c r="N1534">
        <v>3038</v>
      </c>
      <c r="O1534">
        <v>14</v>
      </c>
      <c r="P1534">
        <v>1</v>
      </c>
    </row>
    <row r="1535" spans="1:16" x14ac:dyDescent="0.2">
      <c r="A1535" t="s">
        <v>358</v>
      </c>
      <c r="B1535" t="s">
        <v>363</v>
      </c>
      <c r="C1535" t="s">
        <v>533</v>
      </c>
      <c r="D1535" t="s">
        <v>410</v>
      </c>
      <c r="E1535">
        <v>15565</v>
      </c>
      <c r="F1535">
        <v>3457</v>
      </c>
      <c r="G1535">
        <v>91.3</v>
      </c>
      <c r="L1535">
        <v>22</v>
      </c>
      <c r="M1535">
        <v>13025</v>
      </c>
      <c r="N1535">
        <v>2504</v>
      </c>
      <c r="O1535">
        <v>14</v>
      </c>
    </row>
    <row r="1536" spans="1:16" x14ac:dyDescent="0.2">
      <c r="A1536" t="s">
        <v>358</v>
      </c>
      <c r="B1536" t="s">
        <v>364</v>
      </c>
      <c r="C1536" t="s">
        <v>533</v>
      </c>
      <c r="D1536" t="s">
        <v>410</v>
      </c>
      <c r="E1536">
        <v>6</v>
      </c>
      <c r="G1536">
        <v>44.83</v>
      </c>
      <c r="M1536">
        <v>4</v>
      </c>
      <c r="N1536">
        <v>1</v>
      </c>
      <c r="P1536">
        <v>1</v>
      </c>
    </row>
    <row r="1537" spans="1:16" x14ac:dyDescent="0.2">
      <c r="A1537" t="s">
        <v>358</v>
      </c>
      <c r="B1537" t="s">
        <v>365</v>
      </c>
      <c r="C1537" t="s">
        <v>533</v>
      </c>
      <c r="D1537" t="s">
        <v>410</v>
      </c>
      <c r="E1537">
        <v>611</v>
      </c>
      <c r="F1537">
        <v>29</v>
      </c>
      <c r="G1537">
        <v>54.33</v>
      </c>
      <c r="L1537">
        <v>2</v>
      </c>
      <c r="M1537">
        <v>250</v>
      </c>
      <c r="N1537">
        <v>359</v>
      </c>
    </row>
    <row r="1538" spans="1:16" x14ac:dyDescent="0.2">
      <c r="A1538" t="s">
        <v>358</v>
      </c>
      <c r="B1538" t="s">
        <v>366</v>
      </c>
      <c r="C1538" t="s">
        <v>533</v>
      </c>
      <c r="D1538" t="s">
        <v>410</v>
      </c>
      <c r="E1538">
        <v>573</v>
      </c>
      <c r="F1538">
        <v>43</v>
      </c>
      <c r="G1538">
        <v>61.29</v>
      </c>
      <c r="L1538">
        <v>3</v>
      </c>
      <c r="M1538">
        <v>396</v>
      </c>
      <c r="N1538">
        <v>174</v>
      </c>
    </row>
    <row r="1539" spans="1:16" x14ac:dyDescent="0.2">
      <c r="A1539" t="s">
        <v>358</v>
      </c>
      <c r="B1539" t="s">
        <v>437</v>
      </c>
      <c r="C1539" t="s">
        <v>534</v>
      </c>
      <c r="D1539" t="s">
        <v>410</v>
      </c>
      <c r="E1539">
        <v>6538</v>
      </c>
      <c r="F1539">
        <v>1738</v>
      </c>
      <c r="G1539">
        <v>95.27</v>
      </c>
      <c r="L1539">
        <v>892</v>
      </c>
      <c r="M1539">
        <v>3466</v>
      </c>
      <c r="N1539">
        <v>1054</v>
      </c>
      <c r="O1539">
        <v>827</v>
      </c>
      <c r="P1539">
        <v>297</v>
      </c>
    </row>
    <row r="1540" spans="1:16" x14ac:dyDescent="0.2">
      <c r="A1540" t="s">
        <v>358</v>
      </c>
      <c r="B1540" t="s">
        <v>363</v>
      </c>
      <c r="C1540" t="s">
        <v>534</v>
      </c>
      <c r="D1540" t="s">
        <v>410</v>
      </c>
      <c r="E1540">
        <v>5250</v>
      </c>
      <c r="F1540">
        <v>1563</v>
      </c>
      <c r="G1540">
        <v>101.64</v>
      </c>
      <c r="L1540">
        <v>600</v>
      </c>
      <c r="M1540">
        <v>2921</v>
      </c>
      <c r="N1540">
        <v>946</v>
      </c>
      <c r="O1540">
        <v>517</v>
      </c>
      <c r="P1540">
        <v>264</v>
      </c>
    </row>
    <row r="1541" spans="1:16" x14ac:dyDescent="0.2">
      <c r="A1541" t="s">
        <v>358</v>
      </c>
      <c r="B1541" t="s">
        <v>364</v>
      </c>
      <c r="C1541" t="s">
        <v>534</v>
      </c>
      <c r="D1541" t="s">
        <v>410</v>
      </c>
      <c r="E1541">
        <v>1075</v>
      </c>
      <c r="F1541">
        <v>111</v>
      </c>
      <c r="G1541">
        <v>63.2</v>
      </c>
      <c r="L1541">
        <v>286</v>
      </c>
      <c r="M1541">
        <v>438</v>
      </c>
      <c r="N1541">
        <v>50</v>
      </c>
      <c r="O1541">
        <v>277</v>
      </c>
      <c r="P1541">
        <v>24</v>
      </c>
    </row>
    <row r="1542" spans="1:16" x14ac:dyDescent="0.2">
      <c r="A1542" t="s">
        <v>358</v>
      </c>
      <c r="B1542" t="s">
        <v>365</v>
      </c>
      <c r="C1542" t="s">
        <v>534</v>
      </c>
      <c r="D1542" t="s">
        <v>410</v>
      </c>
      <c r="E1542">
        <v>104</v>
      </c>
      <c r="F1542">
        <v>29</v>
      </c>
      <c r="G1542">
        <v>88.14</v>
      </c>
      <c r="L1542">
        <v>1</v>
      </c>
      <c r="M1542">
        <v>51</v>
      </c>
      <c r="N1542">
        <v>27</v>
      </c>
      <c r="O1542">
        <v>22</v>
      </c>
      <c r="P1542">
        <v>3</v>
      </c>
    </row>
    <row r="1543" spans="1:16" x14ac:dyDescent="0.2">
      <c r="A1543" t="s">
        <v>358</v>
      </c>
      <c r="B1543" t="s">
        <v>366</v>
      </c>
      <c r="C1543" t="s">
        <v>534</v>
      </c>
      <c r="D1543" t="s">
        <v>410</v>
      </c>
      <c r="E1543">
        <v>109</v>
      </c>
      <c r="F1543">
        <v>35</v>
      </c>
      <c r="G1543">
        <v>111.3</v>
      </c>
      <c r="L1543">
        <v>5</v>
      </c>
      <c r="M1543">
        <v>56</v>
      </c>
      <c r="N1543">
        <v>31</v>
      </c>
      <c r="O1543">
        <v>11</v>
      </c>
      <c r="P1543">
        <v>6</v>
      </c>
    </row>
    <row r="1544" spans="1:16" x14ac:dyDescent="0.2">
      <c r="A1544" t="s">
        <v>358</v>
      </c>
      <c r="B1544" t="s">
        <v>437</v>
      </c>
      <c r="C1544" t="s">
        <v>535</v>
      </c>
      <c r="D1544" t="s">
        <v>410</v>
      </c>
      <c r="E1544">
        <v>1081</v>
      </c>
      <c r="F1544">
        <v>408</v>
      </c>
      <c r="G1544">
        <v>124.96</v>
      </c>
      <c r="L1544">
        <v>227</v>
      </c>
      <c r="M1544">
        <v>499</v>
      </c>
      <c r="N1544">
        <v>197</v>
      </c>
      <c r="O1544">
        <v>107</v>
      </c>
      <c r="P1544">
        <v>51</v>
      </c>
    </row>
    <row r="1545" spans="1:16" x14ac:dyDescent="0.2">
      <c r="A1545" t="s">
        <v>358</v>
      </c>
      <c r="B1545" t="s">
        <v>363</v>
      </c>
      <c r="C1545" t="s">
        <v>535</v>
      </c>
      <c r="D1545" t="s">
        <v>410</v>
      </c>
      <c r="E1545">
        <v>1070</v>
      </c>
      <c r="F1545">
        <v>404</v>
      </c>
      <c r="G1545">
        <v>124.57</v>
      </c>
      <c r="L1545">
        <v>226</v>
      </c>
      <c r="M1545">
        <v>494</v>
      </c>
      <c r="N1545">
        <v>193</v>
      </c>
      <c r="O1545">
        <v>107</v>
      </c>
      <c r="P1545">
        <v>50</v>
      </c>
    </row>
    <row r="1546" spans="1:16" x14ac:dyDescent="0.2">
      <c r="A1546" t="s">
        <v>358</v>
      </c>
      <c r="B1546" t="s">
        <v>364</v>
      </c>
      <c r="C1546" t="s">
        <v>535</v>
      </c>
      <c r="D1546" t="s">
        <v>410</v>
      </c>
      <c r="E1546">
        <v>1</v>
      </c>
      <c r="G1546">
        <v>2</v>
      </c>
      <c r="L1546">
        <v>1</v>
      </c>
    </row>
    <row r="1547" spans="1:16" x14ac:dyDescent="0.2">
      <c r="A1547" t="s">
        <v>358</v>
      </c>
      <c r="B1547" t="s">
        <v>365</v>
      </c>
      <c r="C1547" t="s">
        <v>535</v>
      </c>
      <c r="D1547" t="s">
        <v>410</v>
      </c>
      <c r="E1547">
        <v>3</v>
      </c>
      <c r="F1547">
        <v>2</v>
      </c>
      <c r="G1547">
        <v>248.67</v>
      </c>
      <c r="M1547">
        <v>1</v>
      </c>
      <c r="N1547">
        <v>2</v>
      </c>
    </row>
    <row r="1548" spans="1:16" x14ac:dyDescent="0.2">
      <c r="A1548" t="s">
        <v>358</v>
      </c>
      <c r="B1548" t="s">
        <v>366</v>
      </c>
      <c r="C1548" t="s">
        <v>535</v>
      </c>
      <c r="D1548" t="s">
        <v>410</v>
      </c>
      <c r="E1548">
        <v>7</v>
      </c>
      <c r="F1548">
        <v>2</v>
      </c>
      <c r="G1548">
        <v>149.86000000000001</v>
      </c>
      <c r="M1548">
        <v>4</v>
      </c>
      <c r="N1548">
        <v>2</v>
      </c>
      <c r="P1548">
        <v>1</v>
      </c>
    </row>
    <row r="1549" spans="1:16" x14ac:dyDescent="0.2">
      <c r="A1549" t="s">
        <v>358</v>
      </c>
      <c r="B1549" t="s">
        <v>437</v>
      </c>
      <c r="C1549" t="s">
        <v>536</v>
      </c>
      <c r="D1549" t="s">
        <v>410</v>
      </c>
      <c r="E1549">
        <v>13138</v>
      </c>
      <c r="F1549">
        <v>3006</v>
      </c>
      <c r="G1549">
        <v>91.79</v>
      </c>
      <c r="L1549">
        <v>10</v>
      </c>
      <c r="M1549">
        <v>10864</v>
      </c>
      <c r="N1549">
        <v>2253</v>
      </c>
      <c r="O1549">
        <v>10</v>
      </c>
      <c r="P1549">
        <v>1</v>
      </c>
    </row>
    <row r="1550" spans="1:16" x14ac:dyDescent="0.2">
      <c r="A1550" t="s">
        <v>358</v>
      </c>
      <c r="B1550" t="s">
        <v>363</v>
      </c>
      <c r="C1550" t="s">
        <v>536</v>
      </c>
      <c r="D1550" t="s">
        <v>410</v>
      </c>
      <c r="E1550">
        <v>12438</v>
      </c>
      <c r="F1550">
        <v>2947</v>
      </c>
      <c r="G1550">
        <v>93.69</v>
      </c>
      <c r="L1550">
        <v>9</v>
      </c>
      <c r="M1550">
        <v>10434</v>
      </c>
      <c r="N1550">
        <v>1985</v>
      </c>
      <c r="O1550">
        <v>9</v>
      </c>
      <c r="P1550">
        <v>1</v>
      </c>
    </row>
    <row r="1551" spans="1:16" x14ac:dyDescent="0.2">
      <c r="A1551" t="s">
        <v>358</v>
      </c>
      <c r="B1551" t="s">
        <v>364</v>
      </c>
      <c r="C1551" t="s">
        <v>536</v>
      </c>
      <c r="D1551" t="s">
        <v>410</v>
      </c>
      <c r="E1551">
        <v>5</v>
      </c>
      <c r="F1551">
        <v>2</v>
      </c>
      <c r="G1551">
        <v>150.80000000000001</v>
      </c>
      <c r="M1551">
        <v>5</v>
      </c>
    </row>
    <row r="1552" spans="1:16" x14ac:dyDescent="0.2">
      <c r="A1552" t="s">
        <v>358</v>
      </c>
      <c r="B1552" t="s">
        <v>365</v>
      </c>
      <c r="C1552" t="s">
        <v>536</v>
      </c>
      <c r="D1552" t="s">
        <v>410</v>
      </c>
      <c r="E1552">
        <v>373</v>
      </c>
      <c r="F1552">
        <v>21</v>
      </c>
      <c r="G1552">
        <v>53.62</v>
      </c>
      <c r="L1552">
        <v>1</v>
      </c>
      <c r="M1552">
        <v>179</v>
      </c>
      <c r="N1552">
        <v>193</v>
      </c>
    </row>
    <row r="1553" spans="1:16" x14ac:dyDescent="0.2">
      <c r="A1553" t="s">
        <v>358</v>
      </c>
      <c r="B1553" t="s">
        <v>366</v>
      </c>
      <c r="C1553" t="s">
        <v>536</v>
      </c>
      <c r="D1553" t="s">
        <v>410</v>
      </c>
      <c r="E1553">
        <v>322</v>
      </c>
      <c r="F1553">
        <v>36</v>
      </c>
      <c r="G1553">
        <v>61.8</v>
      </c>
      <c r="M1553">
        <v>246</v>
      </c>
      <c r="N1553">
        <v>75</v>
      </c>
      <c r="O1553">
        <v>1</v>
      </c>
    </row>
    <row r="1554" spans="1:16" x14ac:dyDescent="0.2">
      <c r="A1554" t="s">
        <v>358</v>
      </c>
      <c r="B1554" t="s">
        <v>437</v>
      </c>
      <c r="C1554" t="s">
        <v>537</v>
      </c>
      <c r="D1554" t="s">
        <v>410</v>
      </c>
      <c r="E1554">
        <v>628</v>
      </c>
      <c r="F1554">
        <v>142</v>
      </c>
      <c r="G1554">
        <v>88.76</v>
      </c>
      <c r="L1554">
        <v>64</v>
      </c>
      <c r="M1554">
        <v>345</v>
      </c>
      <c r="N1554">
        <v>133</v>
      </c>
      <c r="O1554">
        <v>56</v>
      </c>
      <c r="P1554">
        <v>30</v>
      </c>
    </row>
    <row r="1555" spans="1:16" x14ac:dyDescent="0.2">
      <c r="A1555" t="s">
        <v>358</v>
      </c>
      <c r="B1555" t="s">
        <v>363</v>
      </c>
      <c r="C1555" t="s">
        <v>537</v>
      </c>
      <c r="D1555" t="s">
        <v>410</v>
      </c>
      <c r="E1555">
        <v>505</v>
      </c>
      <c r="F1555">
        <v>122</v>
      </c>
      <c r="G1555">
        <v>92.25</v>
      </c>
      <c r="L1555">
        <v>48</v>
      </c>
      <c r="M1555">
        <v>287</v>
      </c>
      <c r="N1555">
        <v>104</v>
      </c>
      <c r="O1555">
        <v>41</v>
      </c>
      <c r="P1555">
        <v>25</v>
      </c>
    </row>
    <row r="1556" spans="1:16" x14ac:dyDescent="0.2">
      <c r="A1556" t="s">
        <v>358</v>
      </c>
      <c r="B1556" t="s">
        <v>364</v>
      </c>
      <c r="C1556" t="s">
        <v>537</v>
      </c>
      <c r="D1556" t="s">
        <v>410</v>
      </c>
      <c r="E1556">
        <v>60</v>
      </c>
      <c r="F1556">
        <v>15</v>
      </c>
      <c r="G1556">
        <v>88.4</v>
      </c>
      <c r="L1556">
        <v>12</v>
      </c>
      <c r="M1556">
        <v>31</v>
      </c>
      <c r="N1556">
        <v>2</v>
      </c>
      <c r="O1556">
        <v>11</v>
      </c>
      <c r="P1556">
        <v>4</v>
      </c>
    </row>
    <row r="1557" spans="1:16" x14ac:dyDescent="0.2">
      <c r="A1557" t="s">
        <v>358</v>
      </c>
      <c r="B1557" t="s">
        <v>365</v>
      </c>
      <c r="C1557" t="s">
        <v>537</v>
      </c>
      <c r="D1557" t="s">
        <v>410</v>
      </c>
      <c r="E1557">
        <v>51</v>
      </c>
      <c r="F1557">
        <v>4</v>
      </c>
      <c r="G1557">
        <v>61.39</v>
      </c>
      <c r="L1557">
        <v>4</v>
      </c>
      <c r="M1557">
        <v>22</v>
      </c>
      <c r="N1557">
        <v>21</v>
      </c>
      <c r="O1557">
        <v>4</v>
      </c>
    </row>
    <row r="1558" spans="1:16" x14ac:dyDescent="0.2">
      <c r="A1558" t="s">
        <v>358</v>
      </c>
      <c r="B1558" t="s">
        <v>366</v>
      </c>
      <c r="C1558" t="s">
        <v>537</v>
      </c>
      <c r="D1558" t="s">
        <v>410</v>
      </c>
      <c r="E1558">
        <v>12</v>
      </c>
      <c r="F1558">
        <v>1</v>
      </c>
      <c r="G1558">
        <v>60</v>
      </c>
      <c r="M1558">
        <v>5</v>
      </c>
      <c r="N1558">
        <v>6</v>
      </c>
      <c r="P1558">
        <v>1</v>
      </c>
    </row>
    <row r="1559" spans="1:16" x14ac:dyDescent="0.2">
      <c r="A1559" t="s">
        <v>358</v>
      </c>
      <c r="B1559" t="s">
        <v>437</v>
      </c>
      <c r="C1559" t="s">
        <v>538</v>
      </c>
      <c r="D1559" t="s">
        <v>410</v>
      </c>
      <c r="E1559">
        <v>130</v>
      </c>
      <c r="F1559">
        <v>49</v>
      </c>
      <c r="G1559">
        <v>106.52</v>
      </c>
      <c r="L1559">
        <v>32</v>
      </c>
      <c r="M1559">
        <v>76</v>
      </c>
      <c r="N1559">
        <v>16</v>
      </c>
      <c r="O1559">
        <v>3</v>
      </c>
      <c r="P1559">
        <v>3</v>
      </c>
    </row>
    <row r="1560" spans="1:16" x14ac:dyDescent="0.2">
      <c r="A1560" t="s">
        <v>358</v>
      </c>
      <c r="B1560" t="s">
        <v>363</v>
      </c>
      <c r="C1560" t="s">
        <v>538</v>
      </c>
      <c r="D1560" t="s">
        <v>410</v>
      </c>
      <c r="E1560">
        <v>129</v>
      </c>
      <c r="F1560">
        <v>49</v>
      </c>
      <c r="G1560">
        <v>106.54</v>
      </c>
      <c r="L1560">
        <v>32</v>
      </c>
      <c r="M1560">
        <v>75</v>
      </c>
      <c r="N1560">
        <v>16</v>
      </c>
      <c r="O1560">
        <v>3</v>
      </c>
      <c r="P1560">
        <v>3</v>
      </c>
    </row>
    <row r="1561" spans="1:16" x14ac:dyDescent="0.2">
      <c r="A1561" t="s">
        <v>358</v>
      </c>
      <c r="B1561" t="s">
        <v>364</v>
      </c>
      <c r="C1561" t="s">
        <v>538</v>
      </c>
      <c r="D1561" t="s">
        <v>410</v>
      </c>
      <c r="E1561">
        <v>1</v>
      </c>
      <c r="G1561">
        <v>104</v>
      </c>
      <c r="M1561">
        <v>1</v>
      </c>
    </row>
    <row r="1562" spans="1:16" x14ac:dyDescent="0.2">
      <c r="A1562" t="s">
        <v>358</v>
      </c>
      <c r="B1562" t="s">
        <v>437</v>
      </c>
      <c r="C1562" t="s">
        <v>539</v>
      </c>
      <c r="D1562" t="s">
        <v>410</v>
      </c>
      <c r="E1562">
        <v>1421</v>
      </c>
      <c r="F1562">
        <v>236</v>
      </c>
      <c r="G1562">
        <v>76.13</v>
      </c>
      <c r="L1562">
        <v>1</v>
      </c>
      <c r="M1562">
        <v>1267</v>
      </c>
      <c r="N1562">
        <v>152</v>
      </c>
      <c r="O1562">
        <v>1</v>
      </c>
    </row>
    <row r="1563" spans="1:16" x14ac:dyDescent="0.2">
      <c r="A1563" t="s">
        <v>358</v>
      </c>
      <c r="B1563" t="s">
        <v>363</v>
      </c>
      <c r="C1563" t="s">
        <v>539</v>
      </c>
      <c r="D1563" t="s">
        <v>410</v>
      </c>
      <c r="E1563">
        <v>1272</v>
      </c>
      <c r="F1563">
        <v>229</v>
      </c>
      <c r="G1563">
        <v>79.989999999999995</v>
      </c>
      <c r="L1563">
        <v>1</v>
      </c>
      <c r="M1563">
        <v>1162</v>
      </c>
      <c r="N1563">
        <v>109</v>
      </c>
    </row>
    <row r="1564" spans="1:16" x14ac:dyDescent="0.2">
      <c r="A1564" t="s">
        <v>358</v>
      </c>
      <c r="B1564" t="s">
        <v>365</v>
      </c>
      <c r="C1564" t="s">
        <v>539</v>
      </c>
      <c r="D1564" t="s">
        <v>410</v>
      </c>
      <c r="E1564">
        <v>102</v>
      </c>
      <c r="F1564">
        <v>4</v>
      </c>
      <c r="G1564">
        <v>40.46</v>
      </c>
      <c r="M1564">
        <v>78</v>
      </c>
      <c r="N1564">
        <v>23</v>
      </c>
      <c r="O1564">
        <v>1</v>
      </c>
    </row>
    <row r="1565" spans="1:16" x14ac:dyDescent="0.2">
      <c r="A1565" t="s">
        <v>358</v>
      </c>
      <c r="B1565" t="s">
        <v>366</v>
      </c>
      <c r="C1565" t="s">
        <v>539</v>
      </c>
      <c r="D1565" t="s">
        <v>410</v>
      </c>
      <c r="E1565">
        <v>47</v>
      </c>
      <c r="F1565">
        <v>3</v>
      </c>
      <c r="G1565">
        <v>49.17</v>
      </c>
      <c r="M1565">
        <v>27</v>
      </c>
      <c r="N1565">
        <v>20</v>
      </c>
    </row>
    <row r="1566" spans="1:16" x14ac:dyDescent="0.2">
      <c r="A1566" t="s">
        <v>358</v>
      </c>
      <c r="B1566" t="s">
        <v>437</v>
      </c>
      <c r="C1566" t="s">
        <v>540</v>
      </c>
      <c r="D1566" t="s">
        <v>410</v>
      </c>
      <c r="E1566">
        <v>914</v>
      </c>
      <c r="F1566">
        <v>94</v>
      </c>
      <c r="G1566">
        <v>74.680000000000007</v>
      </c>
      <c r="L1566">
        <v>108</v>
      </c>
      <c r="M1566">
        <v>534</v>
      </c>
      <c r="N1566">
        <v>118</v>
      </c>
      <c r="O1566">
        <v>100</v>
      </c>
      <c r="P1566">
        <v>54</v>
      </c>
    </row>
    <row r="1567" spans="1:16" x14ac:dyDescent="0.2">
      <c r="A1567" t="s">
        <v>358</v>
      </c>
      <c r="B1567" t="s">
        <v>363</v>
      </c>
      <c r="C1567" t="s">
        <v>540</v>
      </c>
      <c r="D1567" t="s">
        <v>410</v>
      </c>
      <c r="E1567">
        <v>617</v>
      </c>
      <c r="F1567">
        <v>67</v>
      </c>
      <c r="G1567">
        <v>80.77</v>
      </c>
      <c r="L1567">
        <v>50</v>
      </c>
      <c r="M1567">
        <v>373</v>
      </c>
      <c r="N1567">
        <v>102</v>
      </c>
      <c r="O1567">
        <v>52</v>
      </c>
      <c r="P1567">
        <v>40</v>
      </c>
    </row>
    <row r="1568" spans="1:16" x14ac:dyDescent="0.2">
      <c r="A1568" t="s">
        <v>358</v>
      </c>
      <c r="B1568" t="s">
        <v>364</v>
      </c>
      <c r="C1568" t="s">
        <v>540</v>
      </c>
      <c r="D1568" t="s">
        <v>410</v>
      </c>
      <c r="E1568">
        <v>269</v>
      </c>
      <c r="F1568">
        <v>23</v>
      </c>
      <c r="G1568">
        <v>59.77</v>
      </c>
      <c r="L1568">
        <v>56</v>
      </c>
      <c r="M1568">
        <v>147</v>
      </c>
      <c r="N1568">
        <v>7</v>
      </c>
      <c r="O1568">
        <v>46</v>
      </c>
      <c r="P1568">
        <v>13</v>
      </c>
    </row>
    <row r="1569" spans="1:16" x14ac:dyDescent="0.2">
      <c r="A1569" t="s">
        <v>358</v>
      </c>
      <c r="B1569" t="s">
        <v>365</v>
      </c>
      <c r="C1569" t="s">
        <v>540</v>
      </c>
      <c r="D1569" t="s">
        <v>410</v>
      </c>
      <c r="E1569">
        <v>13</v>
      </c>
      <c r="F1569">
        <v>2</v>
      </c>
      <c r="G1569">
        <v>88.23</v>
      </c>
      <c r="L1569">
        <v>1</v>
      </c>
      <c r="M1569">
        <v>8</v>
      </c>
      <c r="N1569">
        <v>1</v>
      </c>
      <c r="O1569">
        <v>2</v>
      </c>
      <c r="P1569">
        <v>1</v>
      </c>
    </row>
    <row r="1570" spans="1:16" x14ac:dyDescent="0.2">
      <c r="A1570" t="s">
        <v>358</v>
      </c>
      <c r="B1570" t="s">
        <v>366</v>
      </c>
      <c r="C1570" t="s">
        <v>540</v>
      </c>
      <c r="D1570" t="s">
        <v>410</v>
      </c>
      <c r="E1570">
        <v>15</v>
      </c>
      <c r="F1570">
        <v>2</v>
      </c>
      <c r="G1570">
        <v>79.930000000000007</v>
      </c>
      <c r="L1570">
        <v>1</v>
      </c>
      <c r="M1570">
        <v>6</v>
      </c>
      <c r="N1570">
        <v>8</v>
      </c>
    </row>
    <row r="1571" spans="1:16" x14ac:dyDescent="0.2">
      <c r="A1571" t="s">
        <v>358</v>
      </c>
      <c r="B1571" t="s">
        <v>437</v>
      </c>
      <c r="C1571" t="s">
        <v>541</v>
      </c>
      <c r="D1571" t="s">
        <v>410</v>
      </c>
      <c r="E1571">
        <v>389</v>
      </c>
      <c r="F1571">
        <v>150</v>
      </c>
      <c r="G1571">
        <v>103.71</v>
      </c>
      <c r="L1571">
        <v>75</v>
      </c>
      <c r="M1571">
        <v>241</v>
      </c>
      <c r="N1571">
        <v>56</v>
      </c>
      <c r="O1571">
        <v>12</v>
      </c>
      <c r="P1571">
        <v>5</v>
      </c>
    </row>
    <row r="1572" spans="1:16" x14ac:dyDescent="0.2">
      <c r="A1572" t="s">
        <v>358</v>
      </c>
      <c r="B1572" t="s">
        <v>363</v>
      </c>
      <c r="C1572" t="s">
        <v>541</v>
      </c>
      <c r="D1572" t="s">
        <v>410</v>
      </c>
      <c r="E1572">
        <v>388</v>
      </c>
      <c r="F1572">
        <v>150</v>
      </c>
      <c r="G1572">
        <v>103.97</v>
      </c>
      <c r="L1572">
        <v>74</v>
      </c>
      <c r="M1572">
        <v>241</v>
      </c>
      <c r="N1572">
        <v>56</v>
      </c>
      <c r="O1572">
        <v>12</v>
      </c>
      <c r="P1572">
        <v>5</v>
      </c>
    </row>
    <row r="1573" spans="1:16" x14ac:dyDescent="0.2">
      <c r="A1573" t="s">
        <v>358</v>
      </c>
      <c r="B1573" t="s">
        <v>365</v>
      </c>
      <c r="C1573" t="s">
        <v>541</v>
      </c>
      <c r="D1573" t="s">
        <v>410</v>
      </c>
      <c r="E1573">
        <v>1</v>
      </c>
      <c r="G1573">
        <v>2</v>
      </c>
      <c r="L1573">
        <v>1</v>
      </c>
    </row>
    <row r="1574" spans="1:16" x14ac:dyDescent="0.2">
      <c r="A1574" t="s">
        <v>358</v>
      </c>
      <c r="B1574" t="s">
        <v>437</v>
      </c>
      <c r="C1574" t="s">
        <v>542</v>
      </c>
      <c r="D1574" t="s">
        <v>410</v>
      </c>
      <c r="E1574">
        <v>1898</v>
      </c>
      <c r="F1574">
        <v>311</v>
      </c>
      <c r="G1574">
        <v>77.2</v>
      </c>
      <c r="L1574">
        <v>6</v>
      </c>
      <c r="M1574">
        <v>1616</v>
      </c>
      <c r="N1574">
        <v>276</v>
      </c>
    </row>
    <row r="1575" spans="1:16" x14ac:dyDescent="0.2">
      <c r="A1575" t="s">
        <v>358</v>
      </c>
      <c r="B1575" t="s">
        <v>363</v>
      </c>
      <c r="C1575" t="s">
        <v>542</v>
      </c>
      <c r="D1575" t="s">
        <v>410</v>
      </c>
      <c r="E1575">
        <v>1842</v>
      </c>
      <c r="F1575">
        <v>306</v>
      </c>
      <c r="G1575">
        <v>78.17</v>
      </c>
      <c r="L1575">
        <v>6</v>
      </c>
      <c r="M1575">
        <v>1579</v>
      </c>
      <c r="N1575">
        <v>257</v>
      </c>
    </row>
    <row r="1576" spans="1:16" x14ac:dyDescent="0.2">
      <c r="A1576" t="s">
        <v>358</v>
      </c>
      <c r="B1576" t="s">
        <v>365</v>
      </c>
      <c r="C1576" t="s">
        <v>542</v>
      </c>
      <c r="D1576" t="s">
        <v>410</v>
      </c>
      <c r="E1576">
        <v>35</v>
      </c>
      <c r="F1576">
        <v>1</v>
      </c>
      <c r="G1576">
        <v>36.340000000000003</v>
      </c>
      <c r="M1576">
        <v>20</v>
      </c>
      <c r="N1576">
        <v>15</v>
      </c>
    </row>
    <row r="1577" spans="1:16" x14ac:dyDescent="0.2">
      <c r="A1577" t="s">
        <v>358</v>
      </c>
      <c r="B1577" t="s">
        <v>366</v>
      </c>
      <c r="C1577" t="s">
        <v>542</v>
      </c>
      <c r="D1577" t="s">
        <v>410</v>
      </c>
      <c r="E1577">
        <v>21</v>
      </c>
      <c r="F1577">
        <v>4</v>
      </c>
      <c r="G1577">
        <v>60</v>
      </c>
      <c r="M1577">
        <v>17</v>
      </c>
      <c r="N1577">
        <v>4</v>
      </c>
    </row>
    <row r="1578" spans="1:16" x14ac:dyDescent="0.2">
      <c r="A1578" t="s">
        <v>358</v>
      </c>
      <c r="B1578" t="s">
        <v>437</v>
      </c>
      <c r="C1578" t="s">
        <v>543</v>
      </c>
      <c r="D1578" t="s">
        <v>410</v>
      </c>
      <c r="E1578">
        <v>479</v>
      </c>
      <c r="F1578">
        <v>47</v>
      </c>
      <c r="G1578">
        <v>69.73</v>
      </c>
      <c r="L1578">
        <v>63</v>
      </c>
      <c r="M1578">
        <v>283</v>
      </c>
      <c r="N1578">
        <v>61</v>
      </c>
      <c r="O1578">
        <v>50</v>
      </c>
      <c r="P1578">
        <v>22</v>
      </c>
    </row>
    <row r="1579" spans="1:16" x14ac:dyDescent="0.2">
      <c r="A1579" t="s">
        <v>358</v>
      </c>
      <c r="B1579" t="s">
        <v>363</v>
      </c>
      <c r="C1579" t="s">
        <v>543</v>
      </c>
      <c r="D1579" t="s">
        <v>410</v>
      </c>
      <c r="E1579">
        <v>340</v>
      </c>
      <c r="F1579">
        <v>39</v>
      </c>
      <c r="G1579">
        <v>74.63</v>
      </c>
      <c r="L1579">
        <v>40</v>
      </c>
      <c r="M1579">
        <v>213</v>
      </c>
      <c r="N1579">
        <v>55</v>
      </c>
      <c r="O1579">
        <v>21</v>
      </c>
      <c r="P1579">
        <v>11</v>
      </c>
    </row>
    <row r="1580" spans="1:16" x14ac:dyDescent="0.2">
      <c r="A1580" t="s">
        <v>358</v>
      </c>
      <c r="B1580" t="s">
        <v>364</v>
      </c>
      <c r="C1580" t="s">
        <v>543</v>
      </c>
      <c r="D1580" t="s">
        <v>410</v>
      </c>
      <c r="E1580">
        <v>110</v>
      </c>
      <c r="F1580">
        <v>6</v>
      </c>
      <c r="G1580">
        <v>57.21</v>
      </c>
      <c r="L1580">
        <v>20</v>
      </c>
      <c r="M1580">
        <v>57</v>
      </c>
      <c r="N1580">
        <v>1</v>
      </c>
      <c r="O1580">
        <v>22</v>
      </c>
      <c r="P1580">
        <v>10</v>
      </c>
    </row>
    <row r="1581" spans="1:16" x14ac:dyDescent="0.2">
      <c r="A1581" t="s">
        <v>358</v>
      </c>
      <c r="B1581" t="s">
        <v>365</v>
      </c>
      <c r="C1581" t="s">
        <v>543</v>
      </c>
      <c r="D1581" t="s">
        <v>410</v>
      </c>
      <c r="E1581">
        <v>23</v>
      </c>
      <c r="F1581">
        <v>2</v>
      </c>
      <c r="G1581">
        <v>60</v>
      </c>
      <c r="L1581">
        <v>2</v>
      </c>
      <c r="M1581">
        <v>8</v>
      </c>
      <c r="N1581">
        <v>5</v>
      </c>
      <c r="O1581">
        <v>7</v>
      </c>
      <c r="P1581">
        <v>1</v>
      </c>
    </row>
    <row r="1582" spans="1:16" x14ac:dyDescent="0.2">
      <c r="A1582" t="s">
        <v>358</v>
      </c>
      <c r="B1582" t="s">
        <v>366</v>
      </c>
      <c r="C1582" t="s">
        <v>543</v>
      </c>
      <c r="D1582" t="s">
        <v>410</v>
      </c>
      <c r="E1582">
        <v>6</v>
      </c>
      <c r="G1582">
        <v>59.17</v>
      </c>
      <c r="L1582">
        <v>1</v>
      </c>
      <c r="M1582">
        <v>5</v>
      </c>
    </row>
    <row r="1583" spans="1:16" x14ac:dyDescent="0.2">
      <c r="A1583" t="s">
        <v>358</v>
      </c>
      <c r="B1583" t="s">
        <v>437</v>
      </c>
      <c r="C1583" t="s">
        <v>544</v>
      </c>
      <c r="D1583" t="s">
        <v>410</v>
      </c>
      <c r="E1583">
        <v>353</v>
      </c>
      <c r="F1583">
        <v>176</v>
      </c>
      <c r="G1583">
        <v>134.94</v>
      </c>
      <c r="L1583">
        <v>74</v>
      </c>
      <c r="M1583">
        <v>188</v>
      </c>
      <c r="N1583">
        <v>57</v>
      </c>
      <c r="O1583">
        <v>33</v>
      </c>
      <c r="P1583">
        <v>1</v>
      </c>
    </row>
    <row r="1584" spans="1:16" x14ac:dyDescent="0.2">
      <c r="A1584" t="s">
        <v>358</v>
      </c>
      <c r="B1584" t="s">
        <v>363</v>
      </c>
      <c r="C1584" t="s">
        <v>544</v>
      </c>
      <c r="D1584" t="s">
        <v>410</v>
      </c>
      <c r="E1584">
        <v>353</v>
      </c>
      <c r="F1584">
        <v>176</v>
      </c>
      <c r="G1584">
        <v>134.94</v>
      </c>
      <c r="L1584">
        <v>74</v>
      </c>
      <c r="M1584">
        <v>188</v>
      </c>
      <c r="N1584">
        <v>57</v>
      </c>
      <c r="O1584">
        <v>33</v>
      </c>
      <c r="P1584">
        <v>1</v>
      </c>
    </row>
    <row r="1585" spans="1:16" x14ac:dyDescent="0.2">
      <c r="A1585" t="s">
        <v>358</v>
      </c>
      <c r="B1585" t="s">
        <v>437</v>
      </c>
      <c r="C1585" t="s">
        <v>545</v>
      </c>
      <c r="D1585" t="s">
        <v>410</v>
      </c>
      <c r="E1585">
        <v>1149</v>
      </c>
      <c r="F1585">
        <v>251</v>
      </c>
      <c r="G1585">
        <v>85.87</v>
      </c>
      <c r="L1585">
        <v>11</v>
      </c>
      <c r="M1585">
        <v>960</v>
      </c>
      <c r="N1585">
        <v>177</v>
      </c>
      <c r="O1585">
        <v>1</v>
      </c>
    </row>
    <row r="1586" spans="1:16" x14ac:dyDescent="0.2">
      <c r="A1586" t="s">
        <v>358</v>
      </c>
      <c r="B1586" t="s">
        <v>363</v>
      </c>
      <c r="C1586" t="s">
        <v>545</v>
      </c>
      <c r="D1586" t="s">
        <v>410</v>
      </c>
      <c r="E1586">
        <v>1052</v>
      </c>
      <c r="F1586">
        <v>245</v>
      </c>
      <c r="G1586">
        <v>89.27</v>
      </c>
      <c r="L1586">
        <v>10</v>
      </c>
      <c r="M1586">
        <v>895</v>
      </c>
      <c r="N1586">
        <v>147</v>
      </c>
    </row>
    <row r="1587" spans="1:16" x14ac:dyDescent="0.2">
      <c r="A1587" t="s">
        <v>358</v>
      </c>
      <c r="B1587" t="s">
        <v>364</v>
      </c>
      <c r="C1587" t="s">
        <v>545</v>
      </c>
      <c r="D1587" t="s">
        <v>410</v>
      </c>
      <c r="E1587">
        <v>1</v>
      </c>
      <c r="G1587">
        <v>38</v>
      </c>
      <c r="O1587">
        <v>1</v>
      </c>
    </row>
    <row r="1588" spans="1:16" x14ac:dyDescent="0.2">
      <c r="A1588" t="s">
        <v>358</v>
      </c>
      <c r="B1588" t="s">
        <v>365</v>
      </c>
      <c r="C1588" t="s">
        <v>545</v>
      </c>
      <c r="D1588" t="s">
        <v>410</v>
      </c>
      <c r="E1588">
        <v>60</v>
      </c>
      <c r="F1588">
        <v>2</v>
      </c>
      <c r="G1588">
        <v>44.95</v>
      </c>
      <c r="M1588">
        <v>42</v>
      </c>
      <c r="N1588">
        <v>18</v>
      </c>
    </row>
    <row r="1589" spans="1:16" x14ac:dyDescent="0.2">
      <c r="A1589" t="s">
        <v>358</v>
      </c>
      <c r="B1589" t="s">
        <v>366</v>
      </c>
      <c r="C1589" t="s">
        <v>545</v>
      </c>
      <c r="D1589" t="s">
        <v>410</v>
      </c>
      <c r="E1589">
        <v>36</v>
      </c>
      <c r="F1589">
        <v>4</v>
      </c>
      <c r="G1589">
        <v>55.97</v>
      </c>
      <c r="L1589">
        <v>1</v>
      </c>
      <c r="M1589">
        <v>23</v>
      </c>
      <c r="N1589">
        <v>12</v>
      </c>
    </row>
    <row r="1590" spans="1:16" x14ac:dyDescent="0.2">
      <c r="A1590" t="s">
        <v>358</v>
      </c>
      <c r="B1590" t="s">
        <v>437</v>
      </c>
      <c r="C1590" t="s">
        <v>546</v>
      </c>
      <c r="D1590" t="s">
        <v>410</v>
      </c>
      <c r="E1590">
        <v>2645</v>
      </c>
      <c r="F1590">
        <v>632</v>
      </c>
      <c r="G1590">
        <v>93.65</v>
      </c>
      <c r="L1590">
        <v>285</v>
      </c>
      <c r="M1590">
        <v>1569</v>
      </c>
      <c r="N1590">
        <v>419</v>
      </c>
      <c r="O1590">
        <v>223</v>
      </c>
      <c r="P1590">
        <v>149</v>
      </c>
    </row>
    <row r="1591" spans="1:16" x14ac:dyDescent="0.2">
      <c r="A1591" t="s">
        <v>358</v>
      </c>
      <c r="B1591" t="s">
        <v>363</v>
      </c>
      <c r="C1591" t="s">
        <v>546</v>
      </c>
      <c r="D1591" t="s">
        <v>410</v>
      </c>
      <c r="E1591">
        <v>2047</v>
      </c>
      <c r="F1591">
        <v>542</v>
      </c>
      <c r="G1591">
        <v>99.61</v>
      </c>
      <c r="L1591">
        <v>197</v>
      </c>
      <c r="M1591">
        <v>1195</v>
      </c>
      <c r="N1591">
        <v>368</v>
      </c>
      <c r="O1591">
        <v>173</v>
      </c>
      <c r="P1591">
        <v>114</v>
      </c>
    </row>
    <row r="1592" spans="1:16" x14ac:dyDescent="0.2">
      <c r="A1592" t="s">
        <v>358</v>
      </c>
      <c r="B1592" t="s">
        <v>364</v>
      </c>
      <c r="C1592" t="s">
        <v>546</v>
      </c>
      <c r="D1592" t="s">
        <v>410</v>
      </c>
      <c r="E1592">
        <v>514</v>
      </c>
      <c r="F1592">
        <v>73</v>
      </c>
      <c r="G1592">
        <v>71.430000000000007</v>
      </c>
      <c r="L1592">
        <v>87</v>
      </c>
      <c r="M1592">
        <v>337</v>
      </c>
      <c r="N1592">
        <v>22</v>
      </c>
      <c r="O1592">
        <v>39</v>
      </c>
      <c r="P1592">
        <v>29</v>
      </c>
    </row>
    <row r="1593" spans="1:16" x14ac:dyDescent="0.2">
      <c r="A1593" t="s">
        <v>358</v>
      </c>
      <c r="B1593" t="s">
        <v>365</v>
      </c>
      <c r="C1593" t="s">
        <v>546</v>
      </c>
      <c r="D1593" t="s">
        <v>410</v>
      </c>
      <c r="E1593">
        <v>49</v>
      </c>
      <c r="F1593">
        <v>10</v>
      </c>
      <c r="G1593">
        <v>85.06</v>
      </c>
      <c r="M1593">
        <v>23</v>
      </c>
      <c r="N1593">
        <v>14</v>
      </c>
      <c r="O1593">
        <v>9</v>
      </c>
      <c r="P1593">
        <v>3</v>
      </c>
    </row>
    <row r="1594" spans="1:16" x14ac:dyDescent="0.2">
      <c r="A1594" t="s">
        <v>358</v>
      </c>
      <c r="B1594" t="s">
        <v>366</v>
      </c>
      <c r="C1594" t="s">
        <v>546</v>
      </c>
      <c r="D1594" t="s">
        <v>410</v>
      </c>
      <c r="E1594">
        <v>35</v>
      </c>
      <c r="F1594">
        <v>7</v>
      </c>
      <c r="G1594">
        <v>83.34</v>
      </c>
      <c r="L1594">
        <v>1</v>
      </c>
      <c r="M1594">
        <v>14</v>
      </c>
      <c r="N1594">
        <v>15</v>
      </c>
      <c r="O1594">
        <v>2</v>
      </c>
      <c r="P1594">
        <v>3</v>
      </c>
    </row>
    <row r="1595" spans="1:16" x14ac:dyDescent="0.2">
      <c r="A1595" t="s">
        <v>358</v>
      </c>
      <c r="B1595" t="s">
        <v>437</v>
      </c>
      <c r="C1595" t="s">
        <v>547</v>
      </c>
      <c r="D1595" t="s">
        <v>410</v>
      </c>
      <c r="E1595">
        <v>635</v>
      </c>
      <c r="F1595">
        <v>222</v>
      </c>
      <c r="G1595">
        <v>119.11</v>
      </c>
      <c r="L1595">
        <v>184</v>
      </c>
      <c r="M1595">
        <v>352</v>
      </c>
      <c r="N1595">
        <v>76</v>
      </c>
      <c r="O1595">
        <v>22</v>
      </c>
      <c r="P1595">
        <v>1</v>
      </c>
    </row>
    <row r="1596" spans="1:16" x14ac:dyDescent="0.2">
      <c r="A1596" t="s">
        <v>358</v>
      </c>
      <c r="B1596" t="s">
        <v>363</v>
      </c>
      <c r="C1596" t="s">
        <v>547</v>
      </c>
      <c r="D1596" t="s">
        <v>410</v>
      </c>
      <c r="E1596">
        <v>631</v>
      </c>
      <c r="F1596">
        <v>220</v>
      </c>
      <c r="G1596">
        <v>119.19</v>
      </c>
      <c r="L1596">
        <v>183</v>
      </c>
      <c r="M1596">
        <v>349</v>
      </c>
      <c r="N1596">
        <v>76</v>
      </c>
      <c r="O1596">
        <v>22</v>
      </c>
      <c r="P1596">
        <v>1</v>
      </c>
    </row>
    <row r="1597" spans="1:16" x14ac:dyDescent="0.2">
      <c r="A1597" t="s">
        <v>358</v>
      </c>
      <c r="B1597" t="s">
        <v>365</v>
      </c>
      <c r="C1597" t="s">
        <v>547</v>
      </c>
      <c r="D1597" t="s">
        <v>410</v>
      </c>
      <c r="E1597">
        <v>2</v>
      </c>
      <c r="F1597">
        <v>1</v>
      </c>
      <c r="G1597">
        <v>71.5</v>
      </c>
      <c r="L1597">
        <v>1</v>
      </c>
      <c r="M1597">
        <v>1</v>
      </c>
    </row>
    <row r="1598" spans="1:16" x14ac:dyDescent="0.2">
      <c r="A1598" t="s">
        <v>358</v>
      </c>
      <c r="B1598" t="s">
        <v>366</v>
      </c>
      <c r="C1598" t="s">
        <v>547</v>
      </c>
      <c r="D1598" t="s">
        <v>410</v>
      </c>
      <c r="E1598">
        <v>2</v>
      </c>
      <c r="F1598">
        <v>1</v>
      </c>
      <c r="G1598">
        <v>142</v>
      </c>
      <c r="M1598">
        <v>2</v>
      </c>
    </row>
    <row r="1599" spans="1:16" x14ac:dyDescent="0.2">
      <c r="A1599" t="s">
        <v>358</v>
      </c>
      <c r="B1599" t="s">
        <v>437</v>
      </c>
      <c r="C1599" t="s">
        <v>548</v>
      </c>
      <c r="D1599" t="s">
        <v>410</v>
      </c>
      <c r="E1599">
        <v>4847</v>
      </c>
      <c r="F1599">
        <v>1161</v>
      </c>
      <c r="G1599">
        <v>97.91</v>
      </c>
      <c r="L1599">
        <v>8</v>
      </c>
      <c r="M1599">
        <v>4311</v>
      </c>
      <c r="N1599">
        <v>523</v>
      </c>
      <c r="O1599">
        <v>5</v>
      </c>
    </row>
    <row r="1600" spans="1:16" x14ac:dyDescent="0.2">
      <c r="A1600" t="s">
        <v>358</v>
      </c>
      <c r="B1600" t="s">
        <v>363</v>
      </c>
      <c r="C1600" t="s">
        <v>548</v>
      </c>
      <c r="D1600" t="s">
        <v>410</v>
      </c>
      <c r="E1600">
        <v>4577</v>
      </c>
      <c r="F1600">
        <v>1129</v>
      </c>
      <c r="G1600">
        <v>100.03</v>
      </c>
      <c r="L1600">
        <v>8</v>
      </c>
      <c r="M1600">
        <v>4104</v>
      </c>
      <c r="N1600">
        <v>461</v>
      </c>
      <c r="O1600">
        <v>4</v>
      </c>
    </row>
    <row r="1601" spans="1:16" x14ac:dyDescent="0.2">
      <c r="A1601" t="s">
        <v>358</v>
      </c>
      <c r="B1601" t="s">
        <v>364</v>
      </c>
      <c r="C1601" t="s">
        <v>548</v>
      </c>
      <c r="D1601" t="s">
        <v>410</v>
      </c>
      <c r="E1601">
        <v>5</v>
      </c>
      <c r="F1601">
        <v>2</v>
      </c>
      <c r="G1601">
        <v>224.4</v>
      </c>
      <c r="M1601">
        <v>5</v>
      </c>
    </row>
    <row r="1602" spans="1:16" x14ac:dyDescent="0.2">
      <c r="A1602" t="s">
        <v>358</v>
      </c>
      <c r="B1602" t="s">
        <v>365</v>
      </c>
      <c r="C1602" t="s">
        <v>548</v>
      </c>
      <c r="D1602" t="s">
        <v>410</v>
      </c>
      <c r="E1602">
        <v>149</v>
      </c>
      <c r="F1602">
        <v>15</v>
      </c>
      <c r="G1602">
        <v>55.26</v>
      </c>
      <c r="M1602">
        <v>108</v>
      </c>
      <c r="N1602">
        <v>40</v>
      </c>
      <c r="O1602">
        <v>1</v>
      </c>
    </row>
    <row r="1603" spans="1:16" x14ac:dyDescent="0.2">
      <c r="A1603" t="s">
        <v>358</v>
      </c>
      <c r="B1603" t="s">
        <v>366</v>
      </c>
      <c r="C1603" t="s">
        <v>548</v>
      </c>
      <c r="D1603" t="s">
        <v>410</v>
      </c>
      <c r="E1603">
        <v>116</v>
      </c>
      <c r="F1603">
        <v>15</v>
      </c>
      <c r="G1603">
        <v>63.39</v>
      </c>
      <c r="M1603">
        <v>94</v>
      </c>
      <c r="N1603">
        <v>22</v>
      </c>
    </row>
    <row r="1604" spans="1:16" x14ac:dyDescent="0.2">
      <c r="A1604" t="s">
        <v>358</v>
      </c>
      <c r="B1604" t="s">
        <v>437</v>
      </c>
      <c r="C1604" t="s">
        <v>549</v>
      </c>
      <c r="D1604" t="s">
        <v>410</v>
      </c>
      <c r="E1604">
        <v>1751</v>
      </c>
      <c r="F1604">
        <v>272</v>
      </c>
      <c r="G1604">
        <v>77.95</v>
      </c>
      <c r="L1604">
        <v>271</v>
      </c>
      <c r="M1604">
        <v>986</v>
      </c>
      <c r="N1604">
        <v>248</v>
      </c>
      <c r="O1604">
        <v>148</v>
      </c>
      <c r="P1604">
        <v>98</v>
      </c>
    </row>
    <row r="1605" spans="1:16" x14ac:dyDescent="0.2">
      <c r="A1605" t="s">
        <v>358</v>
      </c>
      <c r="B1605" t="s">
        <v>363</v>
      </c>
      <c r="C1605" t="s">
        <v>549</v>
      </c>
      <c r="D1605" t="s">
        <v>410</v>
      </c>
      <c r="E1605">
        <v>1371</v>
      </c>
      <c r="F1605">
        <v>217</v>
      </c>
      <c r="G1605">
        <v>81.430000000000007</v>
      </c>
      <c r="L1605">
        <v>205</v>
      </c>
      <c r="M1605">
        <v>746</v>
      </c>
      <c r="N1605">
        <v>220</v>
      </c>
      <c r="O1605">
        <v>121</v>
      </c>
      <c r="P1605">
        <v>79</v>
      </c>
    </row>
    <row r="1606" spans="1:16" x14ac:dyDescent="0.2">
      <c r="A1606" t="s">
        <v>358</v>
      </c>
      <c r="B1606" t="s">
        <v>364</v>
      </c>
      <c r="C1606" t="s">
        <v>549</v>
      </c>
      <c r="D1606" t="s">
        <v>410</v>
      </c>
      <c r="E1606">
        <v>328</v>
      </c>
      <c r="F1606">
        <v>48</v>
      </c>
      <c r="G1606">
        <v>64.58</v>
      </c>
      <c r="L1606">
        <v>64</v>
      </c>
      <c r="M1606">
        <v>209</v>
      </c>
      <c r="N1606">
        <v>18</v>
      </c>
      <c r="O1606">
        <v>22</v>
      </c>
      <c r="P1606">
        <v>15</v>
      </c>
    </row>
    <row r="1607" spans="1:16" x14ac:dyDescent="0.2">
      <c r="A1607" t="s">
        <v>358</v>
      </c>
      <c r="B1607" t="s">
        <v>365</v>
      </c>
      <c r="C1607" t="s">
        <v>549</v>
      </c>
      <c r="D1607" t="s">
        <v>410</v>
      </c>
      <c r="E1607">
        <v>29</v>
      </c>
      <c r="F1607">
        <v>2</v>
      </c>
      <c r="G1607">
        <v>64.97</v>
      </c>
      <c r="L1607">
        <v>1</v>
      </c>
      <c r="M1607">
        <v>14</v>
      </c>
      <c r="N1607">
        <v>7</v>
      </c>
      <c r="O1607">
        <v>5</v>
      </c>
      <c r="P1607">
        <v>2</v>
      </c>
    </row>
    <row r="1608" spans="1:16" x14ac:dyDescent="0.2">
      <c r="A1608" t="s">
        <v>358</v>
      </c>
      <c r="B1608" t="s">
        <v>366</v>
      </c>
      <c r="C1608" t="s">
        <v>549</v>
      </c>
      <c r="D1608" t="s">
        <v>410</v>
      </c>
      <c r="E1608">
        <v>23</v>
      </c>
      <c r="F1608">
        <v>5</v>
      </c>
      <c r="G1608">
        <v>77.650000000000006</v>
      </c>
      <c r="L1608">
        <v>1</v>
      </c>
      <c r="M1608">
        <v>17</v>
      </c>
      <c r="N1608">
        <v>3</v>
      </c>
      <c r="P1608">
        <v>2</v>
      </c>
    </row>
    <row r="1609" spans="1:16" x14ac:dyDescent="0.2">
      <c r="A1609" t="s">
        <v>358</v>
      </c>
      <c r="B1609" t="s">
        <v>437</v>
      </c>
      <c r="C1609" t="s">
        <v>550</v>
      </c>
      <c r="D1609" t="s">
        <v>410</v>
      </c>
      <c r="E1609">
        <v>665</v>
      </c>
      <c r="F1609">
        <v>241</v>
      </c>
      <c r="G1609">
        <v>111.45</v>
      </c>
      <c r="L1609">
        <v>171</v>
      </c>
      <c r="M1609">
        <v>330</v>
      </c>
      <c r="N1609">
        <v>108</v>
      </c>
      <c r="O1609">
        <v>50</v>
      </c>
      <c r="P1609">
        <v>6</v>
      </c>
    </row>
    <row r="1610" spans="1:16" x14ac:dyDescent="0.2">
      <c r="A1610" t="s">
        <v>358</v>
      </c>
      <c r="B1610" t="s">
        <v>363</v>
      </c>
      <c r="C1610" t="s">
        <v>550</v>
      </c>
      <c r="D1610" t="s">
        <v>410</v>
      </c>
      <c r="E1610">
        <v>664</v>
      </c>
      <c r="F1610">
        <v>241</v>
      </c>
      <c r="G1610">
        <v>111.54</v>
      </c>
      <c r="L1610">
        <v>171</v>
      </c>
      <c r="M1610">
        <v>329</v>
      </c>
      <c r="N1610">
        <v>108</v>
      </c>
      <c r="O1610">
        <v>50</v>
      </c>
      <c r="P1610">
        <v>6</v>
      </c>
    </row>
    <row r="1611" spans="1:16" x14ac:dyDescent="0.2">
      <c r="A1611" t="s">
        <v>358</v>
      </c>
      <c r="B1611" t="s">
        <v>365</v>
      </c>
      <c r="C1611" t="s">
        <v>550</v>
      </c>
      <c r="D1611" t="s">
        <v>410</v>
      </c>
      <c r="E1611">
        <v>1</v>
      </c>
      <c r="G1611">
        <v>54</v>
      </c>
      <c r="M1611">
        <v>1</v>
      </c>
    </row>
    <row r="1612" spans="1:16" x14ac:dyDescent="0.2">
      <c r="A1612" t="s">
        <v>358</v>
      </c>
      <c r="B1612" t="s">
        <v>437</v>
      </c>
      <c r="C1612" t="s">
        <v>551</v>
      </c>
      <c r="D1612" t="s">
        <v>410</v>
      </c>
      <c r="E1612">
        <v>3620</v>
      </c>
      <c r="F1612">
        <v>594</v>
      </c>
      <c r="G1612">
        <v>81.37</v>
      </c>
      <c r="L1612">
        <v>23</v>
      </c>
      <c r="M1612">
        <v>3098</v>
      </c>
      <c r="N1612">
        <v>497</v>
      </c>
      <c r="O1612">
        <v>2</v>
      </c>
    </row>
    <row r="1613" spans="1:16" x14ac:dyDescent="0.2">
      <c r="A1613" t="s">
        <v>358</v>
      </c>
      <c r="B1613" t="s">
        <v>363</v>
      </c>
      <c r="C1613" t="s">
        <v>551</v>
      </c>
      <c r="D1613" t="s">
        <v>410</v>
      </c>
      <c r="E1613">
        <v>3498</v>
      </c>
      <c r="F1613">
        <v>583</v>
      </c>
      <c r="G1613">
        <v>82.16</v>
      </c>
      <c r="L1613">
        <v>23</v>
      </c>
      <c r="M1613">
        <v>3011</v>
      </c>
      <c r="N1613">
        <v>462</v>
      </c>
      <c r="O1613">
        <v>2</v>
      </c>
    </row>
    <row r="1614" spans="1:16" x14ac:dyDescent="0.2">
      <c r="A1614" t="s">
        <v>358</v>
      </c>
      <c r="B1614" t="s">
        <v>364</v>
      </c>
      <c r="C1614" t="s">
        <v>551</v>
      </c>
      <c r="D1614" t="s">
        <v>410</v>
      </c>
      <c r="E1614">
        <v>2</v>
      </c>
      <c r="G1614">
        <v>112.5</v>
      </c>
      <c r="M1614">
        <v>2</v>
      </c>
    </row>
    <row r="1615" spans="1:16" x14ac:dyDescent="0.2">
      <c r="A1615" t="s">
        <v>358</v>
      </c>
      <c r="B1615" t="s">
        <v>365</v>
      </c>
      <c r="C1615" t="s">
        <v>551</v>
      </c>
      <c r="D1615" t="s">
        <v>410</v>
      </c>
      <c r="E1615">
        <v>57</v>
      </c>
      <c r="F1615">
        <v>7</v>
      </c>
      <c r="G1615">
        <v>53.11</v>
      </c>
      <c r="M1615">
        <v>36</v>
      </c>
      <c r="N1615">
        <v>21</v>
      </c>
    </row>
    <row r="1616" spans="1:16" x14ac:dyDescent="0.2">
      <c r="A1616" t="s">
        <v>358</v>
      </c>
      <c r="B1616" t="s">
        <v>366</v>
      </c>
      <c r="C1616" t="s">
        <v>551</v>
      </c>
      <c r="D1616" t="s">
        <v>410</v>
      </c>
      <c r="E1616">
        <v>63</v>
      </c>
      <c r="F1616">
        <v>4</v>
      </c>
      <c r="G1616">
        <v>61.76</v>
      </c>
      <c r="M1616">
        <v>49</v>
      </c>
      <c r="N1616">
        <v>14</v>
      </c>
    </row>
    <row r="1617" spans="1:16" x14ac:dyDescent="0.2">
      <c r="A1617" t="s">
        <v>358</v>
      </c>
      <c r="B1617" t="s">
        <v>437</v>
      </c>
      <c r="C1617" t="s">
        <v>552</v>
      </c>
      <c r="D1617" t="s">
        <v>410</v>
      </c>
      <c r="E1617">
        <v>1027</v>
      </c>
      <c r="F1617">
        <v>147</v>
      </c>
      <c r="G1617">
        <v>75.349999999999994</v>
      </c>
      <c r="L1617">
        <v>169</v>
      </c>
      <c r="M1617">
        <v>521</v>
      </c>
      <c r="N1617">
        <v>162</v>
      </c>
      <c r="O1617">
        <v>111</v>
      </c>
      <c r="P1617">
        <v>64</v>
      </c>
    </row>
    <row r="1618" spans="1:16" x14ac:dyDescent="0.2">
      <c r="A1618" t="s">
        <v>358</v>
      </c>
      <c r="B1618" t="s">
        <v>363</v>
      </c>
      <c r="C1618" t="s">
        <v>552</v>
      </c>
      <c r="D1618" t="s">
        <v>410</v>
      </c>
      <c r="E1618">
        <v>733</v>
      </c>
      <c r="F1618">
        <v>130</v>
      </c>
      <c r="G1618">
        <v>80.17</v>
      </c>
      <c r="L1618">
        <v>122</v>
      </c>
      <c r="M1618">
        <v>371</v>
      </c>
      <c r="N1618">
        <v>142</v>
      </c>
      <c r="O1618">
        <v>53</v>
      </c>
      <c r="P1618">
        <v>45</v>
      </c>
    </row>
    <row r="1619" spans="1:16" x14ac:dyDescent="0.2">
      <c r="A1619" t="s">
        <v>358</v>
      </c>
      <c r="B1619" t="s">
        <v>364</v>
      </c>
      <c r="C1619" t="s">
        <v>552</v>
      </c>
      <c r="D1619" t="s">
        <v>410</v>
      </c>
      <c r="E1619">
        <v>240</v>
      </c>
      <c r="F1619">
        <v>15</v>
      </c>
      <c r="G1619">
        <v>63.04</v>
      </c>
      <c r="L1619">
        <v>45</v>
      </c>
      <c r="M1619">
        <v>121</v>
      </c>
      <c r="N1619">
        <v>6</v>
      </c>
      <c r="O1619">
        <v>51</v>
      </c>
      <c r="P1619">
        <v>17</v>
      </c>
    </row>
    <row r="1620" spans="1:16" x14ac:dyDescent="0.2">
      <c r="A1620" t="s">
        <v>358</v>
      </c>
      <c r="B1620" t="s">
        <v>365</v>
      </c>
      <c r="C1620" t="s">
        <v>552</v>
      </c>
      <c r="D1620" t="s">
        <v>410</v>
      </c>
      <c r="E1620">
        <v>40</v>
      </c>
      <c r="F1620">
        <v>2</v>
      </c>
      <c r="G1620">
        <v>65.180000000000007</v>
      </c>
      <c r="L1620">
        <v>2</v>
      </c>
      <c r="M1620">
        <v>22</v>
      </c>
      <c r="N1620">
        <v>9</v>
      </c>
      <c r="O1620">
        <v>6</v>
      </c>
      <c r="P1620">
        <v>1</v>
      </c>
    </row>
    <row r="1621" spans="1:16" x14ac:dyDescent="0.2">
      <c r="A1621" t="s">
        <v>358</v>
      </c>
      <c r="B1621" t="s">
        <v>366</v>
      </c>
      <c r="C1621" t="s">
        <v>552</v>
      </c>
      <c r="D1621" t="s">
        <v>410</v>
      </c>
      <c r="E1621">
        <v>14</v>
      </c>
      <c r="G1621">
        <v>62.64</v>
      </c>
      <c r="M1621">
        <v>7</v>
      </c>
      <c r="N1621">
        <v>5</v>
      </c>
      <c r="O1621">
        <v>1</v>
      </c>
      <c r="P1621">
        <v>1</v>
      </c>
    </row>
    <row r="1622" spans="1:16" x14ac:dyDescent="0.2">
      <c r="A1622" t="s">
        <v>358</v>
      </c>
      <c r="B1622" t="s">
        <v>437</v>
      </c>
      <c r="C1622" t="s">
        <v>553</v>
      </c>
      <c r="D1622" t="s">
        <v>410</v>
      </c>
      <c r="E1622">
        <v>119</v>
      </c>
      <c r="F1622">
        <v>41</v>
      </c>
      <c r="G1622">
        <v>102.24</v>
      </c>
      <c r="L1622">
        <v>25</v>
      </c>
      <c r="M1622">
        <v>54</v>
      </c>
      <c r="N1622">
        <v>21</v>
      </c>
      <c r="O1622">
        <v>16</v>
      </c>
      <c r="P1622">
        <v>3</v>
      </c>
    </row>
    <row r="1623" spans="1:16" x14ac:dyDescent="0.2">
      <c r="A1623" t="s">
        <v>358</v>
      </c>
      <c r="B1623" t="s">
        <v>363</v>
      </c>
      <c r="C1623" t="s">
        <v>553</v>
      </c>
      <c r="D1623" t="s">
        <v>410</v>
      </c>
      <c r="E1623">
        <v>118</v>
      </c>
      <c r="F1623">
        <v>41</v>
      </c>
      <c r="G1623">
        <v>103.04</v>
      </c>
      <c r="L1623">
        <v>25</v>
      </c>
      <c r="M1623">
        <v>53</v>
      </c>
      <c r="N1623">
        <v>21</v>
      </c>
      <c r="O1623">
        <v>16</v>
      </c>
      <c r="P1623">
        <v>3</v>
      </c>
    </row>
    <row r="1624" spans="1:16" x14ac:dyDescent="0.2">
      <c r="A1624" t="s">
        <v>358</v>
      </c>
      <c r="B1624" t="s">
        <v>366</v>
      </c>
      <c r="C1624" t="s">
        <v>553</v>
      </c>
      <c r="D1624" t="s">
        <v>410</v>
      </c>
      <c r="E1624">
        <v>1</v>
      </c>
      <c r="G1624">
        <v>8</v>
      </c>
      <c r="M1624">
        <v>1</v>
      </c>
    </row>
    <row r="1625" spans="1:16" x14ac:dyDescent="0.2">
      <c r="A1625" t="s">
        <v>358</v>
      </c>
      <c r="B1625" t="s">
        <v>437</v>
      </c>
      <c r="C1625" t="s">
        <v>554</v>
      </c>
      <c r="D1625" t="s">
        <v>410</v>
      </c>
      <c r="E1625">
        <v>1707</v>
      </c>
      <c r="F1625">
        <v>300</v>
      </c>
      <c r="G1625">
        <v>79.12</v>
      </c>
      <c r="L1625">
        <v>9</v>
      </c>
      <c r="M1625">
        <v>1438</v>
      </c>
      <c r="N1625">
        <v>259</v>
      </c>
      <c r="O1625">
        <v>1</v>
      </c>
    </row>
    <row r="1626" spans="1:16" x14ac:dyDescent="0.2">
      <c r="A1626" t="s">
        <v>358</v>
      </c>
      <c r="B1626" t="s">
        <v>363</v>
      </c>
      <c r="C1626" t="s">
        <v>554</v>
      </c>
      <c r="D1626" t="s">
        <v>410</v>
      </c>
      <c r="E1626">
        <v>1544</v>
      </c>
      <c r="F1626">
        <v>288</v>
      </c>
      <c r="G1626">
        <v>82.66</v>
      </c>
      <c r="L1626">
        <v>9</v>
      </c>
      <c r="M1626">
        <v>1315</v>
      </c>
      <c r="N1626">
        <v>219</v>
      </c>
      <c r="O1626">
        <v>1</v>
      </c>
    </row>
    <row r="1627" spans="1:16" x14ac:dyDescent="0.2">
      <c r="A1627" t="s">
        <v>358</v>
      </c>
      <c r="B1627" t="s">
        <v>365</v>
      </c>
      <c r="C1627" t="s">
        <v>554</v>
      </c>
      <c r="D1627" t="s">
        <v>410</v>
      </c>
      <c r="E1627">
        <v>111</v>
      </c>
      <c r="F1627">
        <v>5</v>
      </c>
      <c r="G1627">
        <v>37.409999999999997</v>
      </c>
      <c r="M1627">
        <v>82</v>
      </c>
      <c r="N1627">
        <v>29</v>
      </c>
    </row>
    <row r="1628" spans="1:16" x14ac:dyDescent="0.2">
      <c r="A1628" t="s">
        <v>358</v>
      </c>
      <c r="B1628" t="s">
        <v>366</v>
      </c>
      <c r="C1628" t="s">
        <v>554</v>
      </c>
      <c r="D1628" t="s">
        <v>410</v>
      </c>
      <c r="E1628">
        <v>52</v>
      </c>
      <c r="F1628">
        <v>7</v>
      </c>
      <c r="G1628">
        <v>63.08</v>
      </c>
      <c r="M1628">
        <v>41</v>
      </c>
      <c r="N1628">
        <v>11</v>
      </c>
    </row>
    <row r="1629" spans="1:16" x14ac:dyDescent="0.2">
      <c r="A1629" t="s">
        <v>358</v>
      </c>
      <c r="B1629" t="s">
        <v>437</v>
      </c>
      <c r="C1629" t="s">
        <v>555</v>
      </c>
      <c r="D1629" t="s">
        <v>410</v>
      </c>
      <c r="E1629">
        <v>1311</v>
      </c>
      <c r="F1629">
        <v>118</v>
      </c>
      <c r="G1629">
        <v>64.430000000000007</v>
      </c>
      <c r="L1629">
        <v>213</v>
      </c>
      <c r="M1629">
        <v>680</v>
      </c>
      <c r="N1629">
        <v>201</v>
      </c>
      <c r="O1629">
        <v>138</v>
      </c>
      <c r="P1629">
        <v>79</v>
      </c>
    </row>
    <row r="1630" spans="1:16" x14ac:dyDescent="0.2">
      <c r="A1630" t="s">
        <v>358</v>
      </c>
      <c r="B1630" t="s">
        <v>363</v>
      </c>
      <c r="C1630" t="s">
        <v>555</v>
      </c>
      <c r="D1630" t="s">
        <v>410</v>
      </c>
      <c r="E1630">
        <v>945</v>
      </c>
      <c r="F1630">
        <v>69</v>
      </c>
      <c r="G1630">
        <v>63.99</v>
      </c>
      <c r="L1630">
        <v>164</v>
      </c>
      <c r="M1630">
        <v>453</v>
      </c>
      <c r="N1630">
        <v>158</v>
      </c>
      <c r="O1630">
        <v>102</v>
      </c>
      <c r="P1630">
        <v>68</v>
      </c>
    </row>
    <row r="1631" spans="1:16" x14ac:dyDescent="0.2">
      <c r="A1631" t="s">
        <v>358</v>
      </c>
      <c r="B1631" t="s">
        <v>364</v>
      </c>
      <c r="C1631" t="s">
        <v>555</v>
      </c>
      <c r="D1631" t="s">
        <v>410</v>
      </c>
      <c r="E1631">
        <v>250</v>
      </c>
      <c r="F1631">
        <v>42</v>
      </c>
      <c r="G1631">
        <v>70.58</v>
      </c>
      <c r="L1631">
        <v>49</v>
      </c>
      <c r="M1631">
        <v>154</v>
      </c>
      <c r="N1631">
        <v>11</v>
      </c>
      <c r="O1631">
        <v>29</v>
      </c>
      <c r="P1631">
        <v>7</v>
      </c>
    </row>
    <row r="1632" spans="1:16" x14ac:dyDescent="0.2">
      <c r="A1632" t="s">
        <v>358</v>
      </c>
      <c r="B1632" t="s">
        <v>365</v>
      </c>
      <c r="C1632" t="s">
        <v>555</v>
      </c>
      <c r="D1632" t="s">
        <v>410</v>
      </c>
      <c r="E1632">
        <v>107</v>
      </c>
      <c r="F1632">
        <v>3</v>
      </c>
      <c r="G1632">
        <v>50.77</v>
      </c>
      <c r="M1632">
        <v>68</v>
      </c>
      <c r="N1632">
        <v>29</v>
      </c>
      <c r="O1632">
        <v>6</v>
      </c>
      <c r="P1632">
        <v>4</v>
      </c>
    </row>
    <row r="1633" spans="1:16" x14ac:dyDescent="0.2">
      <c r="A1633" t="s">
        <v>358</v>
      </c>
      <c r="B1633" t="s">
        <v>366</v>
      </c>
      <c r="C1633" t="s">
        <v>555</v>
      </c>
      <c r="D1633" t="s">
        <v>410</v>
      </c>
      <c r="E1633">
        <v>9</v>
      </c>
      <c r="F1633">
        <v>4</v>
      </c>
      <c r="G1633">
        <v>102.33</v>
      </c>
      <c r="M1633">
        <v>5</v>
      </c>
      <c r="N1633">
        <v>3</v>
      </c>
      <c r="O1633">
        <v>1</v>
      </c>
    </row>
    <row r="1634" spans="1:16" x14ac:dyDescent="0.2">
      <c r="A1634" t="s">
        <v>358</v>
      </c>
      <c r="B1634" t="s">
        <v>437</v>
      </c>
      <c r="C1634" t="s">
        <v>556</v>
      </c>
      <c r="D1634" t="s">
        <v>410</v>
      </c>
      <c r="E1634">
        <v>566</v>
      </c>
      <c r="F1634">
        <v>204</v>
      </c>
      <c r="G1634">
        <v>99.18</v>
      </c>
      <c r="L1634">
        <v>112</v>
      </c>
      <c r="M1634">
        <v>322</v>
      </c>
      <c r="N1634">
        <v>85</v>
      </c>
      <c r="O1634">
        <v>40</v>
      </c>
      <c r="P1634">
        <v>7</v>
      </c>
    </row>
    <row r="1635" spans="1:16" x14ac:dyDescent="0.2">
      <c r="A1635" t="s">
        <v>358</v>
      </c>
      <c r="B1635" t="s">
        <v>363</v>
      </c>
      <c r="C1635" t="s">
        <v>556</v>
      </c>
      <c r="D1635" t="s">
        <v>410</v>
      </c>
      <c r="E1635">
        <v>555</v>
      </c>
      <c r="F1635">
        <v>199</v>
      </c>
      <c r="G1635">
        <v>98.65</v>
      </c>
      <c r="L1635">
        <v>111</v>
      </c>
      <c r="M1635">
        <v>312</v>
      </c>
      <c r="N1635">
        <v>85</v>
      </c>
      <c r="O1635">
        <v>40</v>
      </c>
      <c r="P1635">
        <v>7</v>
      </c>
    </row>
    <row r="1636" spans="1:16" x14ac:dyDescent="0.2">
      <c r="A1636" t="s">
        <v>358</v>
      </c>
      <c r="B1636" t="s">
        <v>364</v>
      </c>
      <c r="C1636" t="s">
        <v>556</v>
      </c>
      <c r="D1636" t="s">
        <v>410</v>
      </c>
      <c r="E1636">
        <v>11</v>
      </c>
      <c r="F1636">
        <v>5</v>
      </c>
      <c r="G1636">
        <v>126.18</v>
      </c>
      <c r="L1636">
        <v>1</v>
      </c>
      <c r="M1636">
        <v>10</v>
      </c>
    </row>
    <row r="1637" spans="1:16" x14ac:dyDescent="0.2">
      <c r="A1637" t="s">
        <v>358</v>
      </c>
      <c r="B1637" t="s">
        <v>437</v>
      </c>
      <c r="C1637" t="s">
        <v>557</v>
      </c>
      <c r="D1637" t="s">
        <v>410</v>
      </c>
      <c r="E1637">
        <v>2626</v>
      </c>
      <c r="F1637">
        <v>440</v>
      </c>
      <c r="G1637">
        <v>80.61</v>
      </c>
      <c r="L1637">
        <v>10</v>
      </c>
      <c r="M1637">
        <v>2187</v>
      </c>
      <c r="N1637">
        <v>428</v>
      </c>
      <c r="P1637">
        <v>1</v>
      </c>
    </row>
    <row r="1638" spans="1:16" x14ac:dyDescent="0.2">
      <c r="A1638" t="s">
        <v>358</v>
      </c>
      <c r="B1638" t="s">
        <v>363</v>
      </c>
      <c r="C1638" t="s">
        <v>557</v>
      </c>
      <c r="D1638" t="s">
        <v>410</v>
      </c>
      <c r="E1638">
        <v>2489</v>
      </c>
      <c r="F1638">
        <v>425</v>
      </c>
      <c r="G1638">
        <v>81.92</v>
      </c>
      <c r="L1638">
        <v>9</v>
      </c>
      <c r="M1638">
        <v>2092</v>
      </c>
      <c r="N1638">
        <v>387</v>
      </c>
      <c r="P1638">
        <v>1</v>
      </c>
    </row>
    <row r="1639" spans="1:16" x14ac:dyDescent="0.2">
      <c r="A1639" t="s">
        <v>358</v>
      </c>
      <c r="B1639" t="s">
        <v>364</v>
      </c>
      <c r="C1639" t="s">
        <v>557</v>
      </c>
      <c r="D1639" t="s">
        <v>410</v>
      </c>
      <c r="E1639">
        <v>1</v>
      </c>
      <c r="G1639">
        <v>39</v>
      </c>
      <c r="M1639">
        <v>1</v>
      </c>
    </row>
    <row r="1640" spans="1:16" x14ac:dyDescent="0.2">
      <c r="A1640" t="s">
        <v>358</v>
      </c>
      <c r="B1640" t="s">
        <v>365</v>
      </c>
      <c r="C1640" t="s">
        <v>557</v>
      </c>
      <c r="D1640" t="s">
        <v>410</v>
      </c>
      <c r="E1640">
        <v>61</v>
      </c>
      <c r="F1640">
        <v>11</v>
      </c>
      <c r="G1640">
        <v>60.11</v>
      </c>
      <c r="L1640">
        <v>1</v>
      </c>
      <c r="M1640">
        <v>37</v>
      </c>
      <c r="N1640">
        <v>23</v>
      </c>
    </row>
    <row r="1641" spans="1:16" x14ac:dyDescent="0.2">
      <c r="A1641" t="s">
        <v>358</v>
      </c>
      <c r="B1641" t="s">
        <v>366</v>
      </c>
      <c r="C1641" t="s">
        <v>557</v>
      </c>
      <c r="D1641" t="s">
        <v>410</v>
      </c>
      <c r="E1641">
        <v>75</v>
      </c>
      <c r="F1641">
        <v>4</v>
      </c>
      <c r="G1641">
        <v>54.49</v>
      </c>
      <c r="M1641">
        <v>57</v>
      </c>
      <c r="N1641">
        <v>18</v>
      </c>
    </row>
    <row r="1642" spans="1:16" x14ac:dyDescent="0.2">
      <c r="A1642" t="s">
        <v>358</v>
      </c>
      <c r="B1642" t="s">
        <v>437</v>
      </c>
      <c r="C1642" t="s">
        <v>558</v>
      </c>
      <c r="D1642" t="s">
        <v>410</v>
      </c>
      <c r="E1642">
        <v>2170</v>
      </c>
      <c r="F1642">
        <v>394</v>
      </c>
      <c r="G1642">
        <v>78.06</v>
      </c>
      <c r="L1642">
        <v>369</v>
      </c>
      <c r="M1642">
        <v>1195</v>
      </c>
      <c r="N1642">
        <v>323</v>
      </c>
      <c r="O1642">
        <v>176</v>
      </c>
      <c r="P1642">
        <v>106</v>
      </c>
    </row>
    <row r="1643" spans="1:16" x14ac:dyDescent="0.2">
      <c r="A1643" t="s">
        <v>358</v>
      </c>
      <c r="B1643" t="s">
        <v>363</v>
      </c>
      <c r="C1643" t="s">
        <v>558</v>
      </c>
      <c r="D1643" t="s">
        <v>410</v>
      </c>
      <c r="E1643">
        <v>1771</v>
      </c>
      <c r="F1643">
        <v>321</v>
      </c>
      <c r="G1643">
        <v>78.69</v>
      </c>
      <c r="L1643">
        <v>317</v>
      </c>
      <c r="M1643">
        <v>935</v>
      </c>
      <c r="N1643">
        <v>299</v>
      </c>
      <c r="O1643">
        <v>141</v>
      </c>
      <c r="P1643">
        <v>78</v>
      </c>
    </row>
    <row r="1644" spans="1:16" x14ac:dyDescent="0.2">
      <c r="A1644" t="s">
        <v>358</v>
      </c>
      <c r="B1644" t="s">
        <v>364</v>
      </c>
      <c r="C1644" t="s">
        <v>558</v>
      </c>
      <c r="D1644" t="s">
        <v>410</v>
      </c>
      <c r="E1644">
        <v>329</v>
      </c>
      <c r="F1644">
        <v>58</v>
      </c>
      <c r="G1644">
        <v>75.14</v>
      </c>
      <c r="L1644">
        <v>46</v>
      </c>
      <c r="M1644">
        <v>226</v>
      </c>
      <c r="N1644">
        <v>6</v>
      </c>
      <c r="O1644">
        <v>27</v>
      </c>
      <c r="P1644">
        <v>24</v>
      </c>
    </row>
    <row r="1645" spans="1:16" x14ac:dyDescent="0.2">
      <c r="A1645" t="s">
        <v>358</v>
      </c>
      <c r="B1645" t="s">
        <v>365</v>
      </c>
      <c r="C1645" t="s">
        <v>558</v>
      </c>
      <c r="D1645" t="s">
        <v>410</v>
      </c>
      <c r="E1645">
        <v>56</v>
      </c>
      <c r="F1645">
        <v>13</v>
      </c>
      <c r="G1645">
        <v>77.11</v>
      </c>
      <c r="L1645">
        <v>6</v>
      </c>
      <c r="M1645">
        <v>26</v>
      </c>
      <c r="N1645">
        <v>13</v>
      </c>
      <c r="O1645">
        <v>7</v>
      </c>
      <c r="P1645">
        <v>4</v>
      </c>
    </row>
    <row r="1646" spans="1:16" x14ac:dyDescent="0.2">
      <c r="A1646" t="s">
        <v>358</v>
      </c>
      <c r="B1646" t="s">
        <v>366</v>
      </c>
      <c r="C1646" t="s">
        <v>558</v>
      </c>
      <c r="D1646" t="s">
        <v>410</v>
      </c>
      <c r="E1646">
        <v>14</v>
      </c>
      <c r="F1646">
        <v>2</v>
      </c>
      <c r="G1646">
        <v>70.86</v>
      </c>
      <c r="M1646">
        <v>8</v>
      </c>
      <c r="N1646">
        <v>5</v>
      </c>
      <c r="O1646">
        <v>1</v>
      </c>
    </row>
    <row r="1647" spans="1:16" x14ac:dyDescent="0.2">
      <c r="A1647" t="s">
        <v>358</v>
      </c>
      <c r="B1647" t="s">
        <v>437</v>
      </c>
      <c r="C1647" t="s">
        <v>559</v>
      </c>
      <c r="D1647" t="s">
        <v>410</v>
      </c>
      <c r="E1647">
        <v>370</v>
      </c>
      <c r="F1647">
        <v>150</v>
      </c>
      <c r="G1647">
        <v>117.22</v>
      </c>
      <c r="L1647">
        <v>94</v>
      </c>
      <c r="M1647">
        <v>152</v>
      </c>
      <c r="N1647">
        <v>80</v>
      </c>
      <c r="O1647">
        <v>38</v>
      </c>
      <c r="P1647">
        <v>6</v>
      </c>
    </row>
    <row r="1648" spans="1:16" x14ac:dyDescent="0.2">
      <c r="A1648" t="s">
        <v>358</v>
      </c>
      <c r="B1648" t="s">
        <v>363</v>
      </c>
      <c r="C1648" t="s">
        <v>559</v>
      </c>
      <c r="D1648" t="s">
        <v>410</v>
      </c>
      <c r="E1648">
        <v>368</v>
      </c>
      <c r="F1648">
        <v>150</v>
      </c>
      <c r="G1648">
        <v>117.41</v>
      </c>
      <c r="L1648">
        <v>92</v>
      </c>
      <c r="M1648">
        <v>152</v>
      </c>
      <c r="N1648">
        <v>80</v>
      </c>
      <c r="O1648">
        <v>38</v>
      </c>
      <c r="P1648">
        <v>6</v>
      </c>
    </row>
    <row r="1649" spans="1:16" x14ac:dyDescent="0.2">
      <c r="A1649" t="s">
        <v>358</v>
      </c>
      <c r="B1649" t="s">
        <v>365</v>
      </c>
      <c r="C1649" t="s">
        <v>559</v>
      </c>
      <c r="D1649" t="s">
        <v>410</v>
      </c>
      <c r="E1649">
        <v>1</v>
      </c>
      <c r="G1649">
        <v>66</v>
      </c>
      <c r="L1649">
        <v>1</v>
      </c>
    </row>
    <row r="1650" spans="1:16" x14ac:dyDescent="0.2">
      <c r="A1650" t="s">
        <v>358</v>
      </c>
      <c r="B1650" t="s">
        <v>366</v>
      </c>
      <c r="C1650" t="s">
        <v>559</v>
      </c>
      <c r="D1650" t="s">
        <v>410</v>
      </c>
      <c r="E1650">
        <v>1</v>
      </c>
      <c r="G1650">
        <v>97</v>
      </c>
      <c r="L1650">
        <v>1</v>
      </c>
    </row>
    <row r="1651" spans="1:16" x14ac:dyDescent="0.2">
      <c r="A1651" t="s">
        <v>358</v>
      </c>
      <c r="B1651" t="s">
        <v>437</v>
      </c>
      <c r="C1651" t="s">
        <v>560</v>
      </c>
      <c r="D1651" t="s">
        <v>410</v>
      </c>
      <c r="E1651">
        <v>3991</v>
      </c>
      <c r="F1651">
        <v>717</v>
      </c>
      <c r="G1651">
        <v>82.23</v>
      </c>
      <c r="L1651">
        <v>11</v>
      </c>
      <c r="M1651">
        <v>3346</v>
      </c>
      <c r="N1651">
        <v>621</v>
      </c>
      <c r="O1651">
        <v>10</v>
      </c>
      <c r="P1651">
        <v>3</v>
      </c>
    </row>
    <row r="1652" spans="1:16" x14ac:dyDescent="0.2">
      <c r="A1652" t="s">
        <v>358</v>
      </c>
      <c r="B1652" t="s">
        <v>363</v>
      </c>
      <c r="C1652" t="s">
        <v>560</v>
      </c>
      <c r="D1652" t="s">
        <v>410</v>
      </c>
      <c r="E1652">
        <v>3820</v>
      </c>
      <c r="F1652">
        <v>696</v>
      </c>
      <c r="G1652">
        <v>83.33</v>
      </c>
      <c r="L1652">
        <v>11</v>
      </c>
      <c r="M1652">
        <v>3206</v>
      </c>
      <c r="N1652">
        <v>591</v>
      </c>
      <c r="O1652">
        <v>9</v>
      </c>
      <c r="P1652">
        <v>3</v>
      </c>
    </row>
    <row r="1653" spans="1:16" x14ac:dyDescent="0.2">
      <c r="A1653" t="s">
        <v>358</v>
      </c>
      <c r="B1653" t="s">
        <v>364</v>
      </c>
      <c r="C1653" t="s">
        <v>560</v>
      </c>
      <c r="D1653" t="s">
        <v>410</v>
      </c>
      <c r="E1653">
        <v>1</v>
      </c>
      <c r="F1653">
        <v>1</v>
      </c>
      <c r="G1653">
        <v>180</v>
      </c>
      <c r="M1653">
        <v>1</v>
      </c>
    </row>
    <row r="1654" spans="1:16" x14ac:dyDescent="0.2">
      <c r="A1654" t="s">
        <v>358</v>
      </c>
      <c r="B1654" t="s">
        <v>365</v>
      </c>
      <c r="C1654" t="s">
        <v>560</v>
      </c>
      <c r="D1654" t="s">
        <v>410</v>
      </c>
      <c r="E1654">
        <v>118</v>
      </c>
      <c r="F1654">
        <v>12</v>
      </c>
      <c r="G1654">
        <v>55.69</v>
      </c>
      <c r="M1654">
        <v>100</v>
      </c>
      <c r="N1654">
        <v>17</v>
      </c>
      <c r="O1654">
        <v>1</v>
      </c>
    </row>
    <row r="1655" spans="1:16" x14ac:dyDescent="0.2">
      <c r="A1655" t="s">
        <v>358</v>
      </c>
      <c r="B1655" t="s">
        <v>366</v>
      </c>
      <c r="C1655" t="s">
        <v>560</v>
      </c>
      <c r="D1655" t="s">
        <v>410</v>
      </c>
      <c r="E1655">
        <v>52</v>
      </c>
      <c r="F1655">
        <v>8</v>
      </c>
      <c r="G1655">
        <v>59.9</v>
      </c>
      <c r="M1655">
        <v>39</v>
      </c>
      <c r="N1655">
        <v>13</v>
      </c>
    </row>
    <row r="1656" spans="1:16" x14ac:dyDescent="0.2">
      <c r="A1656" t="s">
        <v>358</v>
      </c>
      <c r="B1656" t="s">
        <v>437</v>
      </c>
      <c r="C1656" t="s">
        <v>561</v>
      </c>
      <c r="D1656" t="s">
        <v>410</v>
      </c>
      <c r="E1656">
        <v>1763</v>
      </c>
      <c r="F1656">
        <v>312</v>
      </c>
      <c r="G1656">
        <v>79.53</v>
      </c>
      <c r="L1656">
        <v>336</v>
      </c>
      <c r="M1656">
        <v>855</v>
      </c>
      <c r="N1656">
        <v>277</v>
      </c>
      <c r="O1656">
        <v>221</v>
      </c>
      <c r="P1656">
        <v>74</v>
      </c>
    </row>
    <row r="1657" spans="1:16" x14ac:dyDescent="0.2">
      <c r="A1657" t="s">
        <v>358</v>
      </c>
      <c r="B1657" t="s">
        <v>363</v>
      </c>
      <c r="C1657" t="s">
        <v>561</v>
      </c>
      <c r="D1657" t="s">
        <v>410</v>
      </c>
      <c r="E1657">
        <v>1380</v>
      </c>
      <c r="F1657">
        <v>259</v>
      </c>
      <c r="G1657">
        <v>81.58</v>
      </c>
      <c r="L1657">
        <v>238</v>
      </c>
      <c r="M1657">
        <v>705</v>
      </c>
      <c r="N1657">
        <v>252</v>
      </c>
      <c r="O1657">
        <v>124</v>
      </c>
      <c r="P1657">
        <v>61</v>
      </c>
    </row>
    <row r="1658" spans="1:16" x14ac:dyDescent="0.2">
      <c r="A1658" t="s">
        <v>358</v>
      </c>
      <c r="B1658" t="s">
        <v>364</v>
      </c>
      <c r="C1658" t="s">
        <v>561</v>
      </c>
      <c r="D1658" t="s">
        <v>410</v>
      </c>
      <c r="E1658">
        <v>342</v>
      </c>
      <c r="F1658">
        <v>42</v>
      </c>
      <c r="G1658">
        <v>68.98</v>
      </c>
      <c r="L1658">
        <v>98</v>
      </c>
      <c r="M1658">
        <v>133</v>
      </c>
      <c r="N1658">
        <v>15</v>
      </c>
      <c r="O1658">
        <v>87</v>
      </c>
      <c r="P1658">
        <v>9</v>
      </c>
    </row>
    <row r="1659" spans="1:16" x14ac:dyDescent="0.2">
      <c r="A1659" t="s">
        <v>358</v>
      </c>
      <c r="B1659" t="s">
        <v>365</v>
      </c>
      <c r="C1659" t="s">
        <v>561</v>
      </c>
      <c r="D1659" t="s">
        <v>410</v>
      </c>
      <c r="E1659">
        <v>19</v>
      </c>
      <c r="F1659">
        <v>4</v>
      </c>
      <c r="G1659">
        <v>93.26</v>
      </c>
      <c r="M1659">
        <v>5</v>
      </c>
      <c r="N1659">
        <v>7</v>
      </c>
      <c r="O1659">
        <v>4</v>
      </c>
      <c r="P1659">
        <v>3</v>
      </c>
    </row>
    <row r="1660" spans="1:16" x14ac:dyDescent="0.2">
      <c r="A1660" t="s">
        <v>358</v>
      </c>
      <c r="B1660" t="s">
        <v>366</v>
      </c>
      <c r="C1660" t="s">
        <v>561</v>
      </c>
      <c r="D1660" t="s">
        <v>410</v>
      </c>
      <c r="E1660">
        <v>22</v>
      </c>
      <c r="F1660">
        <v>7</v>
      </c>
      <c r="G1660">
        <v>102.95</v>
      </c>
      <c r="M1660">
        <v>12</v>
      </c>
      <c r="N1660">
        <v>3</v>
      </c>
      <c r="O1660">
        <v>6</v>
      </c>
      <c r="P1660">
        <v>1</v>
      </c>
    </row>
    <row r="1661" spans="1:16" x14ac:dyDescent="0.2">
      <c r="A1661" t="s">
        <v>358</v>
      </c>
      <c r="B1661" t="s">
        <v>437</v>
      </c>
      <c r="C1661" t="s">
        <v>562</v>
      </c>
      <c r="D1661" t="s">
        <v>410</v>
      </c>
      <c r="E1661">
        <v>344</v>
      </c>
      <c r="F1661">
        <v>115</v>
      </c>
      <c r="G1661">
        <v>113.95</v>
      </c>
      <c r="L1661">
        <v>67</v>
      </c>
      <c r="M1661">
        <v>182</v>
      </c>
      <c r="N1661">
        <v>46</v>
      </c>
      <c r="O1661">
        <v>47</v>
      </c>
      <c r="P1661">
        <v>2</v>
      </c>
    </row>
    <row r="1662" spans="1:16" x14ac:dyDescent="0.2">
      <c r="A1662" t="s">
        <v>358</v>
      </c>
      <c r="B1662" t="s">
        <v>363</v>
      </c>
      <c r="C1662" t="s">
        <v>562</v>
      </c>
      <c r="D1662" t="s">
        <v>410</v>
      </c>
      <c r="E1662">
        <v>341</v>
      </c>
      <c r="F1662">
        <v>114</v>
      </c>
      <c r="G1662">
        <v>110.99</v>
      </c>
      <c r="L1662">
        <v>64</v>
      </c>
      <c r="M1662">
        <v>182</v>
      </c>
      <c r="N1662">
        <v>46</v>
      </c>
      <c r="O1662">
        <v>47</v>
      </c>
      <c r="P1662">
        <v>2</v>
      </c>
    </row>
    <row r="1663" spans="1:16" x14ac:dyDescent="0.2">
      <c r="A1663" t="s">
        <v>358</v>
      </c>
      <c r="B1663" t="s">
        <v>364</v>
      </c>
      <c r="C1663" t="s">
        <v>562</v>
      </c>
      <c r="D1663" t="s">
        <v>410</v>
      </c>
      <c r="E1663">
        <v>1</v>
      </c>
      <c r="G1663">
        <v>67</v>
      </c>
      <c r="L1663">
        <v>1</v>
      </c>
    </row>
    <row r="1664" spans="1:16" x14ac:dyDescent="0.2">
      <c r="A1664" t="s">
        <v>358</v>
      </c>
      <c r="B1664" t="s">
        <v>365</v>
      </c>
      <c r="C1664" t="s">
        <v>562</v>
      </c>
      <c r="D1664" t="s">
        <v>410</v>
      </c>
      <c r="E1664">
        <v>2</v>
      </c>
      <c r="F1664">
        <v>1</v>
      </c>
      <c r="G1664">
        <v>641.5</v>
      </c>
      <c r="L1664">
        <v>2</v>
      </c>
    </row>
    <row r="1665" spans="1:16" x14ac:dyDescent="0.2">
      <c r="A1665" t="s">
        <v>358</v>
      </c>
      <c r="B1665" t="s">
        <v>437</v>
      </c>
      <c r="C1665" t="s">
        <v>563</v>
      </c>
      <c r="D1665" t="s">
        <v>410</v>
      </c>
      <c r="E1665">
        <v>2999</v>
      </c>
      <c r="F1665">
        <v>561</v>
      </c>
      <c r="G1665">
        <v>84.14</v>
      </c>
      <c r="L1665">
        <v>16</v>
      </c>
      <c r="M1665">
        <v>2498</v>
      </c>
      <c r="N1665">
        <v>483</v>
      </c>
      <c r="O1665">
        <v>2</v>
      </c>
    </row>
    <row r="1666" spans="1:16" x14ac:dyDescent="0.2">
      <c r="A1666" t="s">
        <v>358</v>
      </c>
      <c r="B1666" t="s">
        <v>363</v>
      </c>
      <c r="C1666" t="s">
        <v>563</v>
      </c>
      <c r="D1666" t="s">
        <v>410</v>
      </c>
      <c r="E1666">
        <v>2894</v>
      </c>
      <c r="F1666">
        <v>550</v>
      </c>
      <c r="G1666">
        <v>84.9</v>
      </c>
      <c r="L1666">
        <v>16</v>
      </c>
      <c r="M1666">
        <v>2425</v>
      </c>
      <c r="N1666">
        <v>451</v>
      </c>
      <c r="O1666">
        <v>2</v>
      </c>
    </row>
    <row r="1667" spans="1:16" x14ac:dyDescent="0.2">
      <c r="A1667" t="s">
        <v>358</v>
      </c>
      <c r="B1667" t="s">
        <v>364</v>
      </c>
      <c r="C1667" t="s">
        <v>563</v>
      </c>
      <c r="D1667" t="s">
        <v>410</v>
      </c>
      <c r="E1667">
        <v>1</v>
      </c>
      <c r="G1667">
        <v>61</v>
      </c>
      <c r="M1667">
        <v>1</v>
      </c>
    </row>
    <row r="1668" spans="1:16" x14ac:dyDescent="0.2">
      <c r="A1668" t="s">
        <v>358</v>
      </c>
      <c r="B1668" t="s">
        <v>365</v>
      </c>
      <c r="C1668" t="s">
        <v>563</v>
      </c>
      <c r="D1668" t="s">
        <v>410</v>
      </c>
      <c r="E1668">
        <v>35</v>
      </c>
      <c r="F1668">
        <v>3</v>
      </c>
      <c r="G1668">
        <v>57.91</v>
      </c>
      <c r="M1668">
        <v>22</v>
      </c>
      <c r="N1668">
        <v>13</v>
      </c>
    </row>
    <row r="1669" spans="1:16" x14ac:dyDescent="0.2">
      <c r="A1669" t="s">
        <v>358</v>
      </c>
      <c r="B1669" t="s">
        <v>366</v>
      </c>
      <c r="C1669" t="s">
        <v>563</v>
      </c>
      <c r="D1669" t="s">
        <v>410</v>
      </c>
      <c r="E1669">
        <v>69</v>
      </c>
      <c r="F1669">
        <v>8</v>
      </c>
      <c r="G1669">
        <v>65.59</v>
      </c>
      <c r="M1669">
        <v>50</v>
      </c>
      <c r="N1669">
        <v>19</v>
      </c>
    </row>
    <row r="1670" spans="1:16" x14ac:dyDescent="0.2">
      <c r="A1670" t="s">
        <v>358</v>
      </c>
      <c r="B1670" t="s">
        <v>437</v>
      </c>
      <c r="C1670" t="s">
        <v>564</v>
      </c>
      <c r="D1670" t="s">
        <v>410</v>
      </c>
      <c r="E1670">
        <v>2649</v>
      </c>
      <c r="F1670">
        <v>636</v>
      </c>
      <c r="G1670">
        <v>92.31</v>
      </c>
      <c r="L1670">
        <v>430</v>
      </c>
      <c r="M1670">
        <v>1376</v>
      </c>
      <c r="N1670">
        <v>406</v>
      </c>
      <c r="O1670">
        <v>314</v>
      </c>
      <c r="P1670">
        <v>123</v>
      </c>
    </row>
    <row r="1671" spans="1:16" x14ac:dyDescent="0.2">
      <c r="A1671" t="s">
        <v>358</v>
      </c>
      <c r="B1671" t="s">
        <v>363</v>
      </c>
      <c r="C1671" t="s">
        <v>564</v>
      </c>
      <c r="D1671" t="s">
        <v>410</v>
      </c>
      <c r="E1671">
        <v>2047</v>
      </c>
      <c r="F1671">
        <v>561</v>
      </c>
      <c r="G1671">
        <v>99.84</v>
      </c>
      <c r="L1671">
        <v>311</v>
      </c>
      <c r="M1671">
        <v>1087</v>
      </c>
      <c r="N1671">
        <v>342</v>
      </c>
      <c r="O1671">
        <v>200</v>
      </c>
      <c r="P1671">
        <v>107</v>
      </c>
    </row>
    <row r="1672" spans="1:16" x14ac:dyDescent="0.2">
      <c r="A1672" t="s">
        <v>358</v>
      </c>
      <c r="B1672" t="s">
        <v>364</v>
      </c>
      <c r="C1672" t="s">
        <v>564</v>
      </c>
      <c r="D1672" t="s">
        <v>410</v>
      </c>
      <c r="E1672">
        <v>420</v>
      </c>
      <c r="F1672">
        <v>56</v>
      </c>
      <c r="G1672">
        <v>65.569999999999993</v>
      </c>
      <c r="L1672">
        <v>111</v>
      </c>
      <c r="M1672">
        <v>183</v>
      </c>
      <c r="N1672">
        <v>13</v>
      </c>
      <c r="O1672">
        <v>101</v>
      </c>
      <c r="P1672">
        <v>12</v>
      </c>
    </row>
    <row r="1673" spans="1:16" x14ac:dyDescent="0.2">
      <c r="A1673" t="s">
        <v>358</v>
      </c>
      <c r="B1673" t="s">
        <v>365</v>
      </c>
      <c r="C1673" t="s">
        <v>564</v>
      </c>
      <c r="D1673" t="s">
        <v>410</v>
      </c>
      <c r="E1673">
        <v>142</v>
      </c>
      <c r="F1673">
        <v>6</v>
      </c>
      <c r="G1673">
        <v>58.12</v>
      </c>
      <c r="L1673">
        <v>7</v>
      </c>
      <c r="M1673">
        <v>81</v>
      </c>
      <c r="N1673">
        <v>42</v>
      </c>
      <c r="O1673">
        <v>10</v>
      </c>
      <c r="P1673">
        <v>2</v>
      </c>
    </row>
    <row r="1674" spans="1:16" x14ac:dyDescent="0.2">
      <c r="A1674" t="s">
        <v>358</v>
      </c>
      <c r="B1674" t="s">
        <v>366</v>
      </c>
      <c r="C1674" t="s">
        <v>564</v>
      </c>
      <c r="D1674" t="s">
        <v>410</v>
      </c>
      <c r="E1674">
        <v>40</v>
      </c>
      <c r="F1674">
        <v>13</v>
      </c>
      <c r="G1674">
        <v>109.2</v>
      </c>
      <c r="L1674">
        <v>1</v>
      </c>
      <c r="M1674">
        <v>25</v>
      </c>
      <c r="N1674">
        <v>9</v>
      </c>
      <c r="O1674">
        <v>3</v>
      </c>
      <c r="P1674">
        <v>2</v>
      </c>
    </row>
    <row r="1675" spans="1:16" x14ac:dyDescent="0.2">
      <c r="A1675" t="s">
        <v>358</v>
      </c>
      <c r="B1675" t="s">
        <v>437</v>
      </c>
      <c r="C1675" t="s">
        <v>565</v>
      </c>
      <c r="D1675" t="s">
        <v>410</v>
      </c>
      <c r="E1675">
        <v>249</v>
      </c>
      <c r="F1675">
        <v>81</v>
      </c>
      <c r="G1675">
        <v>105.41</v>
      </c>
      <c r="L1675">
        <v>77</v>
      </c>
      <c r="M1675">
        <v>98</v>
      </c>
      <c r="N1675">
        <v>37</v>
      </c>
      <c r="O1675">
        <v>24</v>
      </c>
      <c r="P1675">
        <v>13</v>
      </c>
    </row>
    <row r="1676" spans="1:16" x14ac:dyDescent="0.2">
      <c r="A1676" t="s">
        <v>358</v>
      </c>
      <c r="B1676" t="s">
        <v>363</v>
      </c>
      <c r="C1676" t="s">
        <v>565</v>
      </c>
      <c r="D1676" t="s">
        <v>410</v>
      </c>
      <c r="E1676">
        <v>248</v>
      </c>
      <c r="F1676">
        <v>80</v>
      </c>
      <c r="G1676">
        <v>103.74</v>
      </c>
      <c r="L1676">
        <v>77</v>
      </c>
      <c r="M1676">
        <v>97</v>
      </c>
      <c r="N1676">
        <v>37</v>
      </c>
      <c r="O1676">
        <v>24</v>
      </c>
      <c r="P1676">
        <v>13</v>
      </c>
    </row>
    <row r="1677" spans="1:16" x14ac:dyDescent="0.2">
      <c r="A1677" t="s">
        <v>358</v>
      </c>
      <c r="B1677" t="s">
        <v>366</v>
      </c>
      <c r="C1677" t="s">
        <v>565</v>
      </c>
      <c r="D1677" t="s">
        <v>410</v>
      </c>
      <c r="E1677">
        <v>1</v>
      </c>
      <c r="F1677">
        <v>1</v>
      </c>
      <c r="G1677">
        <v>519</v>
      </c>
      <c r="M1677">
        <v>1</v>
      </c>
    </row>
    <row r="1678" spans="1:16" x14ac:dyDescent="0.2">
      <c r="A1678" t="s">
        <v>358</v>
      </c>
      <c r="B1678" t="s">
        <v>437</v>
      </c>
      <c r="C1678" t="s">
        <v>566</v>
      </c>
      <c r="D1678" t="s">
        <v>410</v>
      </c>
      <c r="E1678">
        <v>3987</v>
      </c>
      <c r="F1678">
        <v>907</v>
      </c>
      <c r="G1678">
        <v>91.46</v>
      </c>
      <c r="L1678">
        <v>14</v>
      </c>
      <c r="M1678">
        <v>3367</v>
      </c>
      <c r="N1678">
        <v>601</v>
      </c>
      <c r="O1678">
        <v>4</v>
      </c>
      <c r="P1678">
        <v>1</v>
      </c>
    </row>
    <row r="1679" spans="1:16" x14ac:dyDescent="0.2">
      <c r="A1679" t="s">
        <v>358</v>
      </c>
      <c r="B1679" t="s">
        <v>363</v>
      </c>
      <c r="C1679" t="s">
        <v>566</v>
      </c>
      <c r="D1679" t="s">
        <v>410</v>
      </c>
      <c r="E1679">
        <v>3716</v>
      </c>
      <c r="F1679">
        <v>889</v>
      </c>
      <c r="G1679">
        <v>93.6</v>
      </c>
      <c r="L1679">
        <v>12</v>
      </c>
      <c r="M1679">
        <v>3181</v>
      </c>
      <c r="N1679">
        <v>519</v>
      </c>
      <c r="O1679">
        <v>3</v>
      </c>
      <c r="P1679">
        <v>1</v>
      </c>
    </row>
    <row r="1680" spans="1:16" x14ac:dyDescent="0.2">
      <c r="A1680" t="s">
        <v>358</v>
      </c>
      <c r="B1680" t="s">
        <v>364</v>
      </c>
      <c r="C1680" t="s">
        <v>566</v>
      </c>
      <c r="D1680" t="s">
        <v>410</v>
      </c>
      <c r="E1680">
        <v>1</v>
      </c>
      <c r="G1680">
        <v>90</v>
      </c>
      <c r="M1680">
        <v>1</v>
      </c>
    </row>
    <row r="1681" spans="1:16" x14ac:dyDescent="0.2">
      <c r="A1681" t="s">
        <v>358</v>
      </c>
      <c r="B1681" t="s">
        <v>365</v>
      </c>
      <c r="C1681" t="s">
        <v>566</v>
      </c>
      <c r="D1681" t="s">
        <v>410</v>
      </c>
      <c r="E1681">
        <v>115</v>
      </c>
      <c r="F1681">
        <v>8</v>
      </c>
      <c r="G1681">
        <v>62.6</v>
      </c>
      <c r="L1681">
        <v>2</v>
      </c>
      <c r="M1681">
        <v>74</v>
      </c>
      <c r="N1681">
        <v>38</v>
      </c>
      <c r="O1681">
        <v>1</v>
      </c>
    </row>
    <row r="1682" spans="1:16" x14ac:dyDescent="0.2">
      <c r="A1682" t="s">
        <v>358</v>
      </c>
      <c r="B1682" t="s">
        <v>366</v>
      </c>
      <c r="C1682" t="s">
        <v>566</v>
      </c>
      <c r="D1682" t="s">
        <v>410</v>
      </c>
      <c r="E1682">
        <v>155</v>
      </c>
      <c r="F1682">
        <v>10</v>
      </c>
      <c r="G1682">
        <v>61.59</v>
      </c>
      <c r="M1682">
        <v>111</v>
      </c>
      <c r="N1682">
        <v>44</v>
      </c>
    </row>
    <row r="1683" spans="1:16" x14ac:dyDescent="0.2">
      <c r="A1683" t="s">
        <v>358</v>
      </c>
      <c r="B1683" t="s">
        <v>437</v>
      </c>
      <c r="C1683" t="s">
        <v>567</v>
      </c>
      <c r="D1683" t="s">
        <v>410</v>
      </c>
      <c r="E1683">
        <v>228</v>
      </c>
      <c r="F1683">
        <v>34</v>
      </c>
      <c r="G1683">
        <v>78.290000000000006</v>
      </c>
      <c r="L1683">
        <v>32</v>
      </c>
      <c r="M1683">
        <v>108</v>
      </c>
      <c r="N1683">
        <v>15</v>
      </c>
      <c r="O1683">
        <v>40</v>
      </c>
      <c r="P1683">
        <v>33</v>
      </c>
    </row>
    <row r="1684" spans="1:16" x14ac:dyDescent="0.2">
      <c r="A1684" t="s">
        <v>358</v>
      </c>
      <c r="B1684" t="s">
        <v>363</v>
      </c>
      <c r="C1684" t="s">
        <v>567</v>
      </c>
      <c r="D1684" t="s">
        <v>410</v>
      </c>
      <c r="E1684">
        <v>121</v>
      </c>
      <c r="F1684">
        <v>17</v>
      </c>
      <c r="G1684">
        <v>84.02</v>
      </c>
      <c r="L1684">
        <v>11</v>
      </c>
      <c r="M1684">
        <v>58</v>
      </c>
      <c r="N1684">
        <v>8</v>
      </c>
      <c r="O1684">
        <v>17</v>
      </c>
      <c r="P1684">
        <v>27</v>
      </c>
    </row>
    <row r="1685" spans="1:16" x14ac:dyDescent="0.2">
      <c r="A1685" t="s">
        <v>358</v>
      </c>
      <c r="B1685" t="s">
        <v>364</v>
      </c>
      <c r="C1685" t="s">
        <v>567</v>
      </c>
      <c r="D1685" t="s">
        <v>410</v>
      </c>
      <c r="E1685">
        <v>102</v>
      </c>
      <c r="F1685">
        <v>17</v>
      </c>
      <c r="G1685">
        <v>71.739999999999995</v>
      </c>
      <c r="L1685">
        <v>21</v>
      </c>
      <c r="M1685">
        <v>47</v>
      </c>
      <c r="N1685">
        <v>5</v>
      </c>
      <c r="O1685">
        <v>23</v>
      </c>
      <c r="P1685">
        <v>6</v>
      </c>
    </row>
    <row r="1686" spans="1:16" x14ac:dyDescent="0.2">
      <c r="A1686" t="s">
        <v>358</v>
      </c>
      <c r="B1686" t="s">
        <v>365</v>
      </c>
      <c r="C1686" t="s">
        <v>567</v>
      </c>
      <c r="D1686" t="s">
        <v>410</v>
      </c>
      <c r="E1686">
        <v>2</v>
      </c>
      <c r="G1686">
        <v>81.5</v>
      </c>
      <c r="M1686">
        <v>1</v>
      </c>
      <c r="N1686">
        <v>1</v>
      </c>
    </row>
    <row r="1687" spans="1:16" x14ac:dyDescent="0.2">
      <c r="A1687" t="s">
        <v>358</v>
      </c>
      <c r="B1687" t="s">
        <v>366</v>
      </c>
      <c r="C1687" t="s">
        <v>567</v>
      </c>
      <c r="D1687" t="s">
        <v>410</v>
      </c>
      <c r="E1687">
        <v>3</v>
      </c>
      <c r="G1687">
        <v>67.33</v>
      </c>
      <c r="M1687">
        <v>2</v>
      </c>
      <c r="N1687">
        <v>1</v>
      </c>
    </row>
    <row r="1688" spans="1:16" x14ac:dyDescent="0.2">
      <c r="A1688" t="s">
        <v>358</v>
      </c>
      <c r="B1688" t="s">
        <v>437</v>
      </c>
      <c r="C1688" t="s">
        <v>568</v>
      </c>
      <c r="D1688" t="s">
        <v>410</v>
      </c>
      <c r="E1688">
        <v>449</v>
      </c>
      <c r="F1688">
        <v>92</v>
      </c>
      <c r="G1688">
        <v>83.25</v>
      </c>
      <c r="L1688">
        <v>84</v>
      </c>
      <c r="M1688">
        <v>257</v>
      </c>
      <c r="N1688">
        <v>71</v>
      </c>
      <c r="O1688">
        <v>29</v>
      </c>
      <c r="P1688">
        <v>8</v>
      </c>
    </row>
    <row r="1689" spans="1:16" x14ac:dyDescent="0.2">
      <c r="A1689" t="s">
        <v>358</v>
      </c>
      <c r="B1689" t="s">
        <v>363</v>
      </c>
      <c r="C1689" t="s">
        <v>568</v>
      </c>
      <c r="D1689" t="s">
        <v>410</v>
      </c>
      <c r="E1689">
        <v>448</v>
      </c>
      <c r="F1689">
        <v>92</v>
      </c>
      <c r="G1689">
        <v>83.23</v>
      </c>
      <c r="L1689">
        <v>84</v>
      </c>
      <c r="M1689">
        <v>256</v>
      </c>
      <c r="N1689">
        <v>71</v>
      </c>
      <c r="O1689">
        <v>29</v>
      </c>
      <c r="P1689">
        <v>8</v>
      </c>
    </row>
    <row r="1690" spans="1:16" x14ac:dyDescent="0.2">
      <c r="A1690" t="s">
        <v>358</v>
      </c>
      <c r="B1690" t="s">
        <v>366</v>
      </c>
      <c r="C1690" t="s">
        <v>568</v>
      </c>
      <c r="D1690" t="s">
        <v>410</v>
      </c>
      <c r="E1690">
        <v>1</v>
      </c>
      <c r="G1690">
        <v>91</v>
      </c>
      <c r="M1690">
        <v>1</v>
      </c>
    </row>
    <row r="1691" spans="1:16" x14ac:dyDescent="0.2">
      <c r="A1691" t="s">
        <v>358</v>
      </c>
      <c r="B1691" t="s">
        <v>437</v>
      </c>
      <c r="C1691" t="s">
        <v>569</v>
      </c>
      <c r="D1691" t="s">
        <v>410</v>
      </c>
      <c r="E1691">
        <v>810</v>
      </c>
      <c r="F1691">
        <v>125</v>
      </c>
      <c r="G1691">
        <v>81.459999999999994</v>
      </c>
      <c r="L1691">
        <v>13</v>
      </c>
      <c r="M1691">
        <v>781</v>
      </c>
      <c r="N1691">
        <v>16</v>
      </c>
    </row>
    <row r="1692" spans="1:16" x14ac:dyDescent="0.2">
      <c r="A1692" t="s">
        <v>358</v>
      </c>
      <c r="B1692" t="s">
        <v>363</v>
      </c>
      <c r="C1692" t="s">
        <v>569</v>
      </c>
      <c r="D1692" t="s">
        <v>410</v>
      </c>
      <c r="E1692">
        <v>786</v>
      </c>
      <c r="F1692">
        <v>122</v>
      </c>
      <c r="G1692">
        <v>81.94</v>
      </c>
      <c r="L1692">
        <v>13</v>
      </c>
      <c r="M1692">
        <v>766</v>
      </c>
      <c r="N1692">
        <v>7</v>
      </c>
    </row>
    <row r="1693" spans="1:16" x14ac:dyDescent="0.2">
      <c r="A1693" t="s">
        <v>358</v>
      </c>
      <c r="B1693" t="s">
        <v>365</v>
      </c>
      <c r="C1693" t="s">
        <v>569</v>
      </c>
      <c r="D1693" t="s">
        <v>410</v>
      </c>
      <c r="E1693">
        <v>9</v>
      </c>
      <c r="F1693">
        <v>2</v>
      </c>
      <c r="G1693">
        <v>68.22</v>
      </c>
      <c r="M1693">
        <v>5</v>
      </c>
      <c r="N1693">
        <v>4</v>
      </c>
    </row>
    <row r="1694" spans="1:16" x14ac:dyDescent="0.2">
      <c r="A1694" t="s">
        <v>358</v>
      </c>
      <c r="B1694" t="s">
        <v>366</v>
      </c>
      <c r="C1694" t="s">
        <v>569</v>
      </c>
      <c r="D1694" t="s">
        <v>410</v>
      </c>
      <c r="E1694">
        <v>15</v>
      </c>
      <c r="F1694">
        <v>1</v>
      </c>
      <c r="G1694">
        <v>64.069999999999993</v>
      </c>
      <c r="M1694">
        <v>10</v>
      </c>
      <c r="N1694">
        <v>5</v>
      </c>
    </row>
    <row r="1695" spans="1:16" x14ac:dyDescent="0.2">
      <c r="A1695" t="s">
        <v>358</v>
      </c>
      <c r="B1695" t="s">
        <v>437</v>
      </c>
      <c r="C1695" t="s">
        <v>570</v>
      </c>
      <c r="D1695" t="s">
        <v>410</v>
      </c>
      <c r="E1695">
        <v>2851</v>
      </c>
      <c r="F1695">
        <v>592</v>
      </c>
      <c r="G1695">
        <v>84.61</v>
      </c>
      <c r="L1695">
        <v>392</v>
      </c>
      <c r="M1695">
        <v>1712</v>
      </c>
      <c r="N1695">
        <v>390</v>
      </c>
      <c r="O1695">
        <v>232</v>
      </c>
      <c r="P1695">
        <v>125</v>
      </c>
    </row>
    <row r="1696" spans="1:16" x14ac:dyDescent="0.2">
      <c r="A1696" t="s">
        <v>358</v>
      </c>
      <c r="B1696" t="s">
        <v>363</v>
      </c>
      <c r="C1696" t="s">
        <v>570</v>
      </c>
      <c r="D1696" t="s">
        <v>410</v>
      </c>
      <c r="E1696">
        <v>2186</v>
      </c>
      <c r="F1696">
        <v>481</v>
      </c>
      <c r="G1696">
        <v>88.08</v>
      </c>
      <c r="L1696">
        <v>284</v>
      </c>
      <c r="M1696">
        <v>1279</v>
      </c>
      <c r="N1696">
        <v>352</v>
      </c>
      <c r="O1696">
        <v>178</v>
      </c>
      <c r="P1696">
        <v>93</v>
      </c>
    </row>
    <row r="1697" spans="1:16" x14ac:dyDescent="0.2">
      <c r="A1697" t="s">
        <v>358</v>
      </c>
      <c r="B1697" t="s">
        <v>364</v>
      </c>
      <c r="C1697" t="s">
        <v>570</v>
      </c>
      <c r="D1697" t="s">
        <v>410</v>
      </c>
      <c r="E1697">
        <v>598</v>
      </c>
      <c r="F1697">
        <v>101</v>
      </c>
      <c r="G1697">
        <v>73.34</v>
      </c>
      <c r="L1697">
        <v>96</v>
      </c>
      <c r="M1697">
        <v>406</v>
      </c>
      <c r="N1697">
        <v>26</v>
      </c>
      <c r="O1697">
        <v>46</v>
      </c>
      <c r="P1697">
        <v>24</v>
      </c>
    </row>
    <row r="1698" spans="1:16" x14ac:dyDescent="0.2">
      <c r="A1698" t="s">
        <v>358</v>
      </c>
      <c r="B1698" t="s">
        <v>365</v>
      </c>
      <c r="C1698" t="s">
        <v>570</v>
      </c>
      <c r="D1698" t="s">
        <v>410</v>
      </c>
      <c r="E1698">
        <v>44</v>
      </c>
      <c r="F1698">
        <v>7</v>
      </c>
      <c r="G1698">
        <v>66.319999999999993</v>
      </c>
      <c r="L1698">
        <v>11</v>
      </c>
      <c r="M1698">
        <v>15</v>
      </c>
      <c r="N1698">
        <v>5</v>
      </c>
      <c r="O1698">
        <v>8</v>
      </c>
      <c r="P1698">
        <v>5</v>
      </c>
    </row>
    <row r="1699" spans="1:16" x14ac:dyDescent="0.2">
      <c r="A1699" t="s">
        <v>358</v>
      </c>
      <c r="B1699" t="s">
        <v>366</v>
      </c>
      <c r="C1699" t="s">
        <v>570</v>
      </c>
      <c r="D1699" t="s">
        <v>410</v>
      </c>
      <c r="E1699">
        <v>23</v>
      </c>
      <c r="F1699">
        <v>3</v>
      </c>
      <c r="G1699">
        <v>83</v>
      </c>
      <c r="L1699">
        <v>1</v>
      </c>
      <c r="M1699">
        <v>12</v>
      </c>
      <c r="N1699">
        <v>7</v>
      </c>
      <c r="P1699">
        <v>3</v>
      </c>
    </row>
    <row r="1700" spans="1:16" x14ac:dyDescent="0.2">
      <c r="A1700" t="s">
        <v>358</v>
      </c>
      <c r="B1700" t="s">
        <v>437</v>
      </c>
      <c r="C1700" t="s">
        <v>571</v>
      </c>
      <c r="D1700" t="s">
        <v>410</v>
      </c>
      <c r="E1700">
        <v>927</v>
      </c>
      <c r="F1700">
        <v>384</v>
      </c>
      <c r="G1700">
        <v>129.19999999999999</v>
      </c>
      <c r="L1700">
        <v>205</v>
      </c>
      <c r="M1700">
        <v>590</v>
      </c>
      <c r="N1700">
        <v>101</v>
      </c>
      <c r="O1700">
        <v>16</v>
      </c>
      <c r="P1700">
        <v>15</v>
      </c>
    </row>
    <row r="1701" spans="1:16" x14ac:dyDescent="0.2">
      <c r="A1701" t="s">
        <v>358</v>
      </c>
      <c r="B1701" t="s">
        <v>363</v>
      </c>
      <c r="C1701" t="s">
        <v>571</v>
      </c>
      <c r="D1701" t="s">
        <v>410</v>
      </c>
      <c r="E1701">
        <v>918</v>
      </c>
      <c r="F1701">
        <v>384</v>
      </c>
      <c r="G1701">
        <v>130.13</v>
      </c>
      <c r="L1701">
        <v>199</v>
      </c>
      <c r="M1701">
        <v>587</v>
      </c>
      <c r="N1701">
        <v>101</v>
      </c>
      <c r="O1701">
        <v>16</v>
      </c>
      <c r="P1701">
        <v>15</v>
      </c>
    </row>
    <row r="1702" spans="1:16" x14ac:dyDescent="0.2">
      <c r="A1702" t="s">
        <v>358</v>
      </c>
      <c r="B1702" t="s">
        <v>364</v>
      </c>
      <c r="C1702" t="s">
        <v>571</v>
      </c>
      <c r="D1702" t="s">
        <v>410</v>
      </c>
      <c r="E1702">
        <v>2</v>
      </c>
      <c r="G1702">
        <v>102</v>
      </c>
      <c r="M1702">
        <v>2</v>
      </c>
    </row>
    <row r="1703" spans="1:16" x14ac:dyDescent="0.2">
      <c r="A1703" t="s">
        <v>358</v>
      </c>
      <c r="B1703" t="s">
        <v>365</v>
      </c>
      <c r="C1703" t="s">
        <v>571</v>
      </c>
      <c r="D1703" t="s">
        <v>410</v>
      </c>
      <c r="E1703">
        <v>7</v>
      </c>
      <c r="G1703">
        <v>14.43</v>
      </c>
      <c r="L1703">
        <v>6</v>
      </c>
      <c r="M1703">
        <v>1</v>
      </c>
    </row>
    <row r="1704" spans="1:16" x14ac:dyDescent="0.2">
      <c r="A1704" t="s">
        <v>358</v>
      </c>
      <c r="B1704" t="s">
        <v>437</v>
      </c>
      <c r="C1704" t="s">
        <v>572</v>
      </c>
      <c r="D1704" t="s">
        <v>410</v>
      </c>
      <c r="E1704">
        <v>5370</v>
      </c>
      <c r="F1704">
        <v>1158</v>
      </c>
      <c r="G1704">
        <v>93.29</v>
      </c>
      <c r="L1704">
        <v>6</v>
      </c>
      <c r="M1704">
        <v>4642</v>
      </c>
      <c r="N1704">
        <v>721</v>
      </c>
      <c r="O1704">
        <v>1</v>
      </c>
    </row>
    <row r="1705" spans="1:16" x14ac:dyDescent="0.2">
      <c r="A1705" t="s">
        <v>358</v>
      </c>
      <c r="B1705" t="s">
        <v>363</v>
      </c>
      <c r="C1705" t="s">
        <v>572</v>
      </c>
      <c r="D1705" t="s">
        <v>410</v>
      </c>
      <c r="E1705">
        <v>5191</v>
      </c>
      <c r="F1705">
        <v>1142</v>
      </c>
      <c r="G1705">
        <v>94.48</v>
      </c>
      <c r="L1705">
        <v>5</v>
      </c>
      <c r="M1705">
        <v>4499</v>
      </c>
      <c r="N1705">
        <v>687</v>
      </c>
    </row>
    <row r="1706" spans="1:16" x14ac:dyDescent="0.2">
      <c r="A1706" t="s">
        <v>358</v>
      </c>
      <c r="B1706" t="s">
        <v>364</v>
      </c>
      <c r="C1706" t="s">
        <v>572</v>
      </c>
      <c r="D1706" t="s">
        <v>410</v>
      </c>
      <c r="E1706">
        <v>1</v>
      </c>
      <c r="F1706">
        <v>1</v>
      </c>
      <c r="G1706">
        <v>150</v>
      </c>
      <c r="M1706">
        <v>1</v>
      </c>
    </row>
    <row r="1707" spans="1:16" x14ac:dyDescent="0.2">
      <c r="A1707" t="s">
        <v>358</v>
      </c>
      <c r="B1707" t="s">
        <v>365</v>
      </c>
      <c r="C1707" t="s">
        <v>572</v>
      </c>
      <c r="D1707" t="s">
        <v>410</v>
      </c>
      <c r="E1707">
        <v>80</v>
      </c>
      <c r="F1707">
        <v>7</v>
      </c>
      <c r="G1707">
        <v>52.85</v>
      </c>
      <c r="L1707">
        <v>1</v>
      </c>
      <c r="M1707">
        <v>56</v>
      </c>
      <c r="N1707">
        <v>22</v>
      </c>
      <c r="O1707">
        <v>1</v>
      </c>
    </row>
    <row r="1708" spans="1:16" x14ac:dyDescent="0.2">
      <c r="A1708" t="s">
        <v>358</v>
      </c>
      <c r="B1708" t="s">
        <v>366</v>
      </c>
      <c r="C1708" t="s">
        <v>572</v>
      </c>
      <c r="D1708" t="s">
        <v>410</v>
      </c>
      <c r="E1708">
        <v>98</v>
      </c>
      <c r="F1708">
        <v>8</v>
      </c>
      <c r="G1708">
        <v>62.52</v>
      </c>
      <c r="M1708">
        <v>86</v>
      </c>
      <c r="N1708">
        <v>12</v>
      </c>
    </row>
    <row r="1709" spans="1:16" x14ac:dyDescent="0.2">
      <c r="A1709" t="s">
        <v>358</v>
      </c>
      <c r="B1709" t="s">
        <v>437</v>
      </c>
      <c r="C1709" t="s">
        <v>573</v>
      </c>
      <c r="D1709" t="s">
        <v>410</v>
      </c>
      <c r="E1709">
        <v>1618</v>
      </c>
      <c r="F1709">
        <v>305</v>
      </c>
      <c r="G1709">
        <v>81.64</v>
      </c>
      <c r="L1709">
        <v>215</v>
      </c>
      <c r="M1709">
        <v>937</v>
      </c>
      <c r="N1709">
        <v>238</v>
      </c>
      <c r="O1709">
        <v>162</v>
      </c>
      <c r="P1709">
        <v>66</v>
      </c>
    </row>
    <row r="1710" spans="1:16" x14ac:dyDescent="0.2">
      <c r="A1710" t="s">
        <v>358</v>
      </c>
      <c r="B1710" t="s">
        <v>363</v>
      </c>
      <c r="C1710" t="s">
        <v>573</v>
      </c>
      <c r="D1710" t="s">
        <v>410</v>
      </c>
      <c r="E1710">
        <v>1585</v>
      </c>
      <c r="F1710">
        <v>298</v>
      </c>
      <c r="G1710">
        <v>81.459999999999994</v>
      </c>
      <c r="L1710">
        <v>212</v>
      </c>
      <c r="M1710">
        <v>922</v>
      </c>
      <c r="N1710">
        <v>228</v>
      </c>
      <c r="O1710">
        <v>159</v>
      </c>
      <c r="P1710">
        <v>64</v>
      </c>
    </row>
    <row r="1711" spans="1:16" x14ac:dyDescent="0.2">
      <c r="A1711" t="s">
        <v>358</v>
      </c>
      <c r="B1711" t="s">
        <v>364</v>
      </c>
      <c r="C1711" t="s">
        <v>573</v>
      </c>
      <c r="D1711" t="s">
        <v>410</v>
      </c>
      <c r="E1711">
        <v>7</v>
      </c>
      <c r="F1711">
        <v>3</v>
      </c>
      <c r="G1711">
        <v>129.29</v>
      </c>
      <c r="L1711">
        <v>1</v>
      </c>
      <c r="M1711">
        <v>3</v>
      </c>
      <c r="N1711">
        <v>1</v>
      </c>
      <c r="O1711">
        <v>1</v>
      </c>
      <c r="P1711">
        <v>1</v>
      </c>
    </row>
    <row r="1712" spans="1:16" x14ac:dyDescent="0.2">
      <c r="A1712" t="s">
        <v>358</v>
      </c>
      <c r="B1712" t="s">
        <v>365</v>
      </c>
      <c r="C1712" t="s">
        <v>573</v>
      </c>
      <c r="D1712" t="s">
        <v>410</v>
      </c>
      <c r="E1712">
        <v>15</v>
      </c>
      <c r="F1712">
        <v>2</v>
      </c>
      <c r="G1712">
        <v>75.13</v>
      </c>
      <c r="L1712">
        <v>1</v>
      </c>
      <c r="M1712">
        <v>5</v>
      </c>
      <c r="N1712">
        <v>7</v>
      </c>
      <c r="O1712">
        <v>1</v>
      </c>
      <c r="P1712">
        <v>1</v>
      </c>
    </row>
    <row r="1713" spans="1:16" x14ac:dyDescent="0.2">
      <c r="A1713" t="s">
        <v>358</v>
      </c>
      <c r="B1713" t="s">
        <v>366</v>
      </c>
      <c r="C1713" t="s">
        <v>573</v>
      </c>
      <c r="D1713" t="s">
        <v>410</v>
      </c>
      <c r="E1713">
        <v>11</v>
      </c>
      <c r="F1713">
        <v>2</v>
      </c>
      <c r="G1713">
        <v>85.73</v>
      </c>
      <c r="L1713">
        <v>1</v>
      </c>
      <c r="M1713">
        <v>7</v>
      </c>
      <c r="N1713">
        <v>2</v>
      </c>
      <c r="O1713">
        <v>1</v>
      </c>
    </row>
    <row r="1714" spans="1:16" x14ac:dyDescent="0.2">
      <c r="A1714" t="s">
        <v>358</v>
      </c>
      <c r="B1714" t="s">
        <v>437</v>
      </c>
      <c r="C1714" t="s">
        <v>574</v>
      </c>
      <c r="D1714" t="s">
        <v>410</v>
      </c>
      <c r="E1714">
        <v>602</v>
      </c>
      <c r="F1714">
        <v>59</v>
      </c>
      <c r="G1714">
        <v>50.81</v>
      </c>
      <c r="L1714">
        <v>211</v>
      </c>
      <c r="M1714">
        <v>267</v>
      </c>
      <c r="N1714">
        <v>46</v>
      </c>
      <c r="O1714">
        <v>61</v>
      </c>
      <c r="P1714">
        <v>17</v>
      </c>
    </row>
    <row r="1715" spans="1:16" x14ac:dyDescent="0.2">
      <c r="A1715" t="s">
        <v>358</v>
      </c>
      <c r="B1715" t="s">
        <v>363</v>
      </c>
      <c r="C1715" t="s">
        <v>574</v>
      </c>
      <c r="D1715" t="s">
        <v>410</v>
      </c>
      <c r="E1715">
        <v>291</v>
      </c>
      <c r="F1715">
        <v>38</v>
      </c>
      <c r="G1715">
        <v>44.79</v>
      </c>
      <c r="L1715">
        <v>134</v>
      </c>
      <c r="M1715">
        <v>108</v>
      </c>
      <c r="N1715">
        <v>42</v>
      </c>
      <c r="O1715">
        <v>6</v>
      </c>
      <c r="P1715">
        <v>1</v>
      </c>
    </row>
    <row r="1716" spans="1:16" x14ac:dyDescent="0.2">
      <c r="A1716" t="s">
        <v>358</v>
      </c>
      <c r="B1716" t="s">
        <v>364</v>
      </c>
      <c r="C1716" t="s">
        <v>574</v>
      </c>
      <c r="D1716" t="s">
        <v>410</v>
      </c>
      <c r="E1716">
        <v>310</v>
      </c>
      <c r="F1716">
        <v>21</v>
      </c>
      <c r="G1716">
        <v>56.35</v>
      </c>
      <c r="L1716">
        <v>77</v>
      </c>
      <c r="M1716">
        <v>158</v>
      </c>
      <c r="N1716">
        <v>4</v>
      </c>
      <c r="O1716">
        <v>55</v>
      </c>
      <c r="P1716">
        <v>16</v>
      </c>
    </row>
    <row r="1717" spans="1:16" x14ac:dyDescent="0.2">
      <c r="A1717" t="s">
        <v>358</v>
      </c>
      <c r="B1717" t="s">
        <v>366</v>
      </c>
      <c r="C1717" t="s">
        <v>574</v>
      </c>
      <c r="D1717" t="s">
        <v>410</v>
      </c>
      <c r="E1717">
        <v>1</v>
      </c>
      <c r="G1717">
        <v>87</v>
      </c>
      <c r="M1717">
        <v>1</v>
      </c>
    </row>
    <row r="1718" spans="1:16" x14ac:dyDescent="0.2">
      <c r="A1718" t="s">
        <v>358</v>
      </c>
      <c r="B1718" t="s">
        <v>437</v>
      </c>
      <c r="C1718" t="s">
        <v>575</v>
      </c>
      <c r="D1718" t="s">
        <v>410</v>
      </c>
      <c r="E1718">
        <v>3572</v>
      </c>
      <c r="F1718">
        <v>578</v>
      </c>
      <c r="G1718">
        <v>76.12</v>
      </c>
      <c r="L1718">
        <v>20</v>
      </c>
      <c r="M1718">
        <v>3188</v>
      </c>
      <c r="N1718">
        <v>362</v>
      </c>
      <c r="O1718">
        <v>1</v>
      </c>
      <c r="P1718">
        <v>1</v>
      </c>
    </row>
    <row r="1719" spans="1:16" x14ac:dyDescent="0.2">
      <c r="A1719" t="s">
        <v>358</v>
      </c>
      <c r="B1719" t="s">
        <v>363</v>
      </c>
      <c r="C1719" t="s">
        <v>575</v>
      </c>
      <c r="D1719" t="s">
        <v>410</v>
      </c>
      <c r="E1719">
        <v>3511</v>
      </c>
      <c r="F1719">
        <v>574</v>
      </c>
      <c r="G1719">
        <v>76.319999999999993</v>
      </c>
      <c r="L1719">
        <v>20</v>
      </c>
      <c r="M1719">
        <v>3139</v>
      </c>
      <c r="N1719">
        <v>350</v>
      </c>
      <c r="O1719">
        <v>1</v>
      </c>
      <c r="P1719">
        <v>1</v>
      </c>
    </row>
    <row r="1720" spans="1:16" x14ac:dyDescent="0.2">
      <c r="A1720" t="s">
        <v>358</v>
      </c>
      <c r="B1720" t="s">
        <v>365</v>
      </c>
      <c r="C1720" t="s">
        <v>575</v>
      </c>
      <c r="D1720" t="s">
        <v>410</v>
      </c>
      <c r="E1720">
        <v>26</v>
      </c>
      <c r="F1720">
        <v>1</v>
      </c>
      <c r="G1720">
        <v>54.08</v>
      </c>
      <c r="M1720">
        <v>19</v>
      </c>
      <c r="N1720">
        <v>7</v>
      </c>
    </row>
    <row r="1721" spans="1:16" x14ac:dyDescent="0.2">
      <c r="A1721" t="s">
        <v>358</v>
      </c>
      <c r="B1721" t="s">
        <v>366</v>
      </c>
      <c r="C1721" t="s">
        <v>575</v>
      </c>
      <c r="D1721" t="s">
        <v>410</v>
      </c>
      <c r="E1721">
        <v>35</v>
      </c>
      <c r="F1721">
        <v>3</v>
      </c>
      <c r="G1721">
        <v>72.8</v>
      </c>
      <c r="M1721">
        <v>30</v>
      </c>
      <c r="N1721">
        <v>5</v>
      </c>
    </row>
    <row r="1722" spans="1:16" x14ac:dyDescent="0.2">
      <c r="A1722" t="s">
        <v>358</v>
      </c>
      <c r="B1722" t="s">
        <v>437</v>
      </c>
      <c r="C1722" t="s">
        <v>576</v>
      </c>
      <c r="D1722" t="s">
        <v>410</v>
      </c>
      <c r="E1722">
        <v>2120</v>
      </c>
      <c r="F1722">
        <v>291</v>
      </c>
      <c r="G1722">
        <v>74.78</v>
      </c>
      <c r="L1722">
        <v>500</v>
      </c>
      <c r="M1722">
        <v>1053</v>
      </c>
      <c r="N1722">
        <v>262</v>
      </c>
      <c r="O1722">
        <v>182</v>
      </c>
      <c r="P1722">
        <v>123</v>
      </c>
    </row>
    <row r="1723" spans="1:16" x14ac:dyDescent="0.2">
      <c r="A1723" t="s">
        <v>358</v>
      </c>
      <c r="B1723" t="s">
        <v>363</v>
      </c>
      <c r="C1723" t="s">
        <v>576</v>
      </c>
      <c r="D1723" t="s">
        <v>410</v>
      </c>
      <c r="E1723">
        <v>1631</v>
      </c>
      <c r="F1723">
        <v>217</v>
      </c>
      <c r="G1723">
        <v>74.599999999999994</v>
      </c>
      <c r="L1723">
        <v>421</v>
      </c>
      <c r="M1723">
        <v>752</v>
      </c>
      <c r="N1723">
        <v>219</v>
      </c>
      <c r="O1723">
        <v>143</v>
      </c>
      <c r="P1723">
        <v>96</v>
      </c>
    </row>
    <row r="1724" spans="1:16" x14ac:dyDescent="0.2">
      <c r="A1724" t="s">
        <v>358</v>
      </c>
      <c r="B1724" t="s">
        <v>364</v>
      </c>
      <c r="C1724" t="s">
        <v>576</v>
      </c>
      <c r="D1724" t="s">
        <v>410</v>
      </c>
      <c r="E1724">
        <v>417</v>
      </c>
      <c r="F1724">
        <v>68</v>
      </c>
      <c r="G1724">
        <v>76.06</v>
      </c>
      <c r="L1724">
        <v>78</v>
      </c>
      <c r="M1724">
        <v>272</v>
      </c>
      <c r="N1724">
        <v>15</v>
      </c>
      <c r="O1724">
        <v>33</v>
      </c>
      <c r="P1724">
        <v>19</v>
      </c>
    </row>
    <row r="1725" spans="1:16" x14ac:dyDescent="0.2">
      <c r="A1725" t="s">
        <v>358</v>
      </c>
      <c r="B1725" t="s">
        <v>365</v>
      </c>
      <c r="C1725" t="s">
        <v>576</v>
      </c>
      <c r="D1725" t="s">
        <v>410</v>
      </c>
      <c r="E1725">
        <v>50</v>
      </c>
      <c r="F1725">
        <v>4</v>
      </c>
      <c r="G1725">
        <v>73.92</v>
      </c>
      <c r="L1725">
        <v>1</v>
      </c>
      <c r="M1725">
        <v>19</v>
      </c>
      <c r="N1725">
        <v>20</v>
      </c>
      <c r="O1725">
        <v>4</v>
      </c>
      <c r="P1725">
        <v>6</v>
      </c>
    </row>
    <row r="1726" spans="1:16" x14ac:dyDescent="0.2">
      <c r="A1726" t="s">
        <v>358</v>
      </c>
      <c r="B1726" t="s">
        <v>366</v>
      </c>
      <c r="C1726" t="s">
        <v>576</v>
      </c>
      <c r="D1726" t="s">
        <v>410</v>
      </c>
      <c r="E1726">
        <v>22</v>
      </c>
      <c r="F1726">
        <v>2</v>
      </c>
      <c r="G1726">
        <v>65.95</v>
      </c>
      <c r="M1726">
        <v>10</v>
      </c>
      <c r="N1726">
        <v>8</v>
      </c>
      <c r="O1726">
        <v>2</v>
      </c>
      <c r="P1726">
        <v>2</v>
      </c>
    </row>
    <row r="1727" spans="1:16" x14ac:dyDescent="0.2">
      <c r="A1727" t="s">
        <v>358</v>
      </c>
      <c r="B1727" t="s">
        <v>437</v>
      </c>
      <c r="C1727" t="s">
        <v>577</v>
      </c>
      <c r="D1727" t="s">
        <v>410</v>
      </c>
      <c r="E1727">
        <v>1011</v>
      </c>
      <c r="F1727">
        <v>506</v>
      </c>
      <c r="G1727">
        <v>130.91999999999999</v>
      </c>
      <c r="L1727">
        <v>231</v>
      </c>
      <c r="M1727">
        <v>611</v>
      </c>
      <c r="N1727">
        <v>101</v>
      </c>
      <c r="O1727">
        <v>41</v>
      </c>
      <c r="P1727">
        <v>27</v>
      </c>
    </row>
    <row r="1728" spans="1:16" x14ac:dyDescent="0.2">
      <c r="A1728" t="s">
        <v>358</v>
      </c>
      <c r="B1728" t="s">
        <v>363</v>
      </c>
      <c r="C1728" t="s">
        <v>577</v>
      </c>
      <c r="D1728" t="s">
        <v>410</v>
      </c>
      <c r="E1728">
        <v>1011</v>
      </c>
      <c r="F1728">
        <v>506</v>
      </c>
      <c r="G1728">
        <v>130.91999999999999</v>
      </c>
      <c r="L1728">
        <v>231</v>
      </c>
      <c r="M1728">
        <v>611</v>
      </c>
      <c r="N1728">
        <v>101</v>
      </c>
      <c r="O1728">
        <v>41</v>
      </c>
      <c r="P1728">
        <v>27</v>
      </c>
    </row>
    <row r="1729" spans="1:16" x14ac:dyDescent="0.2">
      <c r="A1729" t="s">
        <v>358</v>
      </c>
      <c r="B1729" t="s">
        <v>437</v>
      </c>
      <c r="C1729" t="s">
        <v>578</v>
      </c>
      <c r="D1729" t="s">
        <v>410</v>
      </c>
      <c r="E1729">
        <v>3642</v>
      </c>
      <c r="F1729">
        <v>829</v>
      </c>
      <c r="G1729">
        <v>94.66</v>
      </c>
      <c r="L1729">
        <v>15</v>
      </c>
      <c r="M1729">
        <v>3248</v>
      </c>
      <c r="N1729">
        <v>372</v>
      </c>
      <c r="O1729">
        <v>7</v>
      </c>
    </row>
    <row r="1730" spans="1:16" x14ac:dyDescent="0.2">
      <c r="A1730" t="s">
        <v>358</v>
      </c>
      <c r="B1730" t="s">
        <v>363</v>
      </c>
      <c r="C1730" t="s">
        <v>578</v>
      </c>
      <c r="D1730" t="s">
        <v>410</v>
      </c>
      <c r="E1730">
        <v>3438</v>
      </c>
      <c r="F1730">
        <v>816</v>
      </c>
      <c r="G1730">
        <v>97.42</v>
      </c>
      <c r="L1730">
        <v>15</v>
      </c>
      <c r="M1730">
        <v>3115</v>
      </c>
      <c r="N1730">
        <v>302</v>
      </c>
      <c r="O1730">
        <v>6</v>
      </c>
    </row>
    <row r="1731" spans="1:16" x14ac:dyDescent="0.2">
      <c r="A1731" t="s">
        <v>358</v>
      </c>
      <c r="B1731" t="s">
        <v>364</v>
      </c>
      <c r="C1731" t="s">
        <v>578</v>
      </c>
      <c r="D1731" t="s">
        <v>410</v>
      </c>
      <c r="E1731">
        <v>2</v>
      </c>
      <c r="F1731">
        <v>1</v>
      </c>
      <c r="G1731">
        <v>130.5</v>
      </c>
      <c r="M1731">
        <v>2</v>
      </c>
    </row>
    <row r="1732" spans="1:16" x14ac:dyDescent="0.2">
      <c r="A1732" t="s">
        <v>358</v>
      </c>
      <c r="B1732" t="s">
        <v>365</v>
      </c>
      <c r="C1732" t="s">
        <v>578</v>
      </c>
      <c r="D1732" t="s">
        <v>410</v>
      </c>
      <c r="E1732">
        <v>129</v>
      </c>
      <c r="F1732">
        <v>8</v>
      </c>
      <c r="G1732">
        <v>45.91</v>
      </c>
      <c r="M1732">
        <v>79</v>
      </c>
      <c r="N1732">
        <v>49</v>
      </c>
      <c r="O1732">
        <v>1</v>
      </c>
    </row>
    <row r="1733" spans="1:16" x14ac:dyDescent="0.2">
      <c r="A1733" t="s">
        <v>358</v>
      </c>
      <c r="B1733" t="s">
        <v>366</v>
      </c>
      <c r="C1733" t="s">
        <v>578</v>
      </c>
      <c r="D1733" t="s">
        <v>410</v>
      </c>
      <c r="E1733">
        <v>73</v>
      </c>
      <c r="F1733">
        <v>4</v>
      </c>
      <c r="G1733">
        <v>50.1</v>
      </c>
      <c r="M1733">
        <v>52</v>
      </c>
      <c r="N1733">
        <v>21</v>
      </c>
    </row>
    <row r="1734" spans="1:16" x14ac:dyDescent="0.2">
      <c r="A1734" t="s">
        <v>358</v>
      </c>
      <c r="B1734" t="s">
        <v>437</v>
      </c>
      <c r="C1734" t="s">
        <v>579</v>
      </c>
      <c r="D1734" t="s">
        <v>410</v>
      </c>
      <c r="E1734">
        <v>1474</v>
      </c>
      <c r="F1734">
        <v>409</v>
      </c>
      <c r="G1734">
        <v>98.5</v>
      </c>
      <c r="L1734">
        <v>193</v>
      </c>
      <c r="M1734">
        <v>890</v>
      </c>
      <c r="N1734">
        <v>205</v>
      </c>
      <c r="O1734">
        <v>108</v>
      </c>
      <c r="P1734">
        <v>78</v>
      </c>
    </row>
    <row r="1735" spans="1:16" x14ac:dyDescent="0.2">
      <c r="A1735" t="s">
        <v>358</v>
      </c>
      <c r="B1735" t="s">
        <v>363</v>
      </c>
      <c r="C1735" t="s">
        <v>579</v>
      </c>
      <c r="D1735" t="s">
        <v>410</v>
      </c>
      <c r="E1735">
        <v>1171</v>
      </c>
      <c r="F1735">
        <v>344</v>
      </c>
      <c r="G1735">
        <v>102.5</v>
      </c>
      <c r="L1735">
        <v>146</v>
      </c>
      <c r="M1735">
        <v>688</v>
      </c>
      <c r="N1735">
        <v>187</v>
      </c>
      <c r="O1735">
        <v>85</v>
      </c>
      <c r="P1735">
        <v>65</v>
      </c>
    </row>
    <row r="1736" spans="1:16" x14ac:dyDescent="0.2">
      <c r="A1736" t="s">
        <v>358</v>
      </c>
      <c r="B1736" t="s">
        <v>364</v>
      </c>
      <c r="C1736" t="s">
        <v>579</v>
      </c>
      <c r="D1736" t="s">
        <v>410</v>
      </c>
      <c r="E1736">
        <v>275</v>
      </c>
      <c r="F1736">
        <v>61</v>
      </c>
      <c r="G1736">
        <v>84.95</v>
      </c>
      <c r="L1736">
        <v>42</v>
      </c>
      <c r="M1736">
        <v>188</v>
      </c>
      <c r="N1736">
        <v>11</v>
      </c>
      <c r="O1736">
        <v>22</v>
      </c>
      <c r="P1736">
        <v>12</v>
      </c>
    </row>
    <row r="1737" spans="1:16" x14ac:dyDescent="0.2">
      <c r="A1737" t="s">
        <v>358</v>
      </c>
      <c r="B1737" t="s">
        <v>365</v>
      </c>
      <c r="C1737" t="s">
        <v>579</v>
      </c>
      <c r="D1737" t="s">
        <v>410</v>
      </c>
      <c r="E1737">
        <v>17</v>
      </c>
      <c r="F1737">
        <v>2</v>
      </c>
      <c r="G1737">
        <v>64</v>
      </c>
      <c r="L1737">
        <v>4</v>
      </c>
      <c r="M1737">
        <v>6</v>
      </c>
      <c r="N1737">
        <v>5</v>
      </c>
      <c r="O1737">
        <v>1</v>
      </c>
      <c r="P1737">
        <v>1</v>
      </c>
    </row>
    <row r="1738" spans="1:16" x14ac:dyDescent="0.2">
      <c r="A1738" t="s">
        <v>358</v>
      </c>
      <c r="B1738" t="s">
        <v>366</v>
      </c>
      <c r="C1738" t="s">
        <v>579</v>
      </c>
      <c r="D1738" t="s">
        <v>410</v>
      </c>
      <c r="E1738">
        <v>11</v>
      </c>
      <c r="F1738">
        <v>2</v>
      </c>
      <c r="G1738">
        <v>65.180000000000007</v>
      </c>
      <c r="L1738">
        <v>1</v>
      </c>
      <c r="M1738">
        <v>8</v>
      </c>
      <c r="N1738">
        <v>2</v>
      </c>
    </row>
    <row r="1739" spans="1:16" x14ac:dyDescent="0.2">
      <c r="A1739" t="s">
        <v>358</v>
      </c>
      <c r="B1739" t="s">
        <v>437</v>
      </c>
      <c r="C1739" t="s">
        <v>580</v>
      </c>
      <c r="D1739" t="s">
        <v>410</v>
      </c>
      <c r="E1739">
        <v>466</v>
      </c>
      <c r="F1739">
        <v>246</v>
      </c>
      <c r="G1739">
        <v>147.77000000000001</v>
      </c>
      <c r="L1739">
        <v>113</v>
      </c>
      <c r="M1739">
        <v>241</v>
      </c>
      <c r="N1739">
        <v>86</v>
      </c>
      <c r="O1739">
        <v>19</v>
      </c>
      <c r="P1739">
        <v>7</v>
      </c>
    </row>
    <row r="1740" spans="1:16" x14ac:dyDescent="0.2">
      <c r="A1740" t="s">
        <v>358</v>
      </c>
      <c r="B1740" t="s">
        <v>363</v>
      </c>
      <c r="C1740" t="s">
        <v>580</v>
      </c>
      <c r="D1740" t="s">
        <v>410</v>
      </c>
      <c r="E1740">
        <v>466</v>
      </c>
      <c r="F1740">
        <v>246</v>
      </c>
      <c r="G1740">
        <v>147.77000000000001</v>
      </c>
      <c r="L1740">
        <v>113</v>
      </c>
      <c r="M1740">
        <v>241</v>
      </c>
      <c r="N1740">
        <v>86</v>
      </c>
      <c r="O1740">
        <v>19</v>
      </c>
      <c r="P1740">
        <v>7</v>
      </c>
    </row>
    <row r="1741" spans="1:16" x14ac:dyDescent="0.2">
      <c r="A1741" t="s">
        <v>358</v>
      </c>
      <c r="B1741" t="s">
        <v>437</v>
      </c>
      <c r="C1741" t="s">
        <v>581</v>
      </c>
      <c r="D1741" t="s">
        <v>410</v>
      </c>
      <c r="E1741">
        <v>3103</v>
      </c>
      <c r="F1741">
        <v>867</v>
      </c>
      <c r="G1741">
        <v>103.45</v>
      </c>
      <c r="L1741">
        <v>20</v>
      </c>
      <c r="M1741">
        <v>2672</v>
      </c>
      <c r="N1741">
        <v>407</v>
      </c>
      <c r="O1741">
        <v>4</v>
      </c>
    </row>
    <row r="1742" spans="1:16" x14ac:dyDescent="0.2">
      <c r="A1742" t="s">
        <v>358</v>
      </c>
      <c r="B1742" t="s">
        <v>363</v>
      </c>
      <c r="C1742" t="s">
        <v>581</v>
      </c>
      <c r="D1742" t="s">
        <v>410</v>
      </c>
      <c r="E1742">
        <v>3005</v>
      </c>
      <c r="F1742">
        <v>854</v>
      </c>
      <c r="G1742">
        <v>104.48</v>
      </c>
      <c r="L1742">
        <v>20</v>
      </c>
      <c r="M1742">
        <v>2609</v>
      </c>
      <c r="N1742">
        <v>372</v>
      </c>
      <c r="O1742">
        <v>4</v>
      </c>
    </row>
    <row r="1743" spans="1:16" x14ac:dyDescent="0.2">
      <c r="A1743" t="s">
        <v>358</v>
      </c>
      <c r="B1743" t="s">
        <v>364</v>
      </c>
      <c r="C1743" t="s">
        <v>581</v>
      </c>
      <c r="D1743" t="s">
        <v>410</v>
      </c>
      <c r="E1743">
        <v>5</v>
      </c>
      <c r="G1743">
        <v>65.400000000000006</v>
      </c>
      <c r="M1743">
        <v>5</v>
      </c>
    </row>
    <row r="1744" spans="1:16" x14ac:dyDescent="0.2">
      <c r="A1744" t="s">
        <v>358</v>
      </c>
      <c r="B1744" t="s">
        <v>365</v>
      </c>
      <c r="C1744" t="s">
        <v>581</v>
      </c>
      <c r="D1744" t="s">
        <v>410</v>
      </c>
      <c r="E1744">
        <v>54</v>
      </c>
      <c r="F1744">
        <v>9</v>
      </c>
      <c r="G1744">
        <v>76.09</v>
      </c>
      <c r="M1744">
        <v>30</v>
      </c>
      <c r="N1744">
        <v>24</v>
      </c>
    </row>
    <row r="1745" spans="1:16" x14ac:dyDescent="0.2">
      <c r="A1745" t="s">
        <v>358</v>
      </c>
      <c r="B1745" t="s">
        <v>366</v>
      </c>
      <c r="C1745" t="s">
        <v>581</v>
      </c>
      <c r="D1745" t="s">
        <v>410</v>
      </c>
      <c r="E1745">
        <v>39</v>
      </c>
      <c r="F1745">
        <v>4</v>
      </c>
      <c r="G1745">
        <v>66.72</v>
      </c>
      <c r="M1745">
        <v>28</v>
      </c>
      <c r="N1745">
        <v>11</v>
      </c>
    </row>
    <row r="1746" spans="1:16" x14ac:dyDescent="0.2">
      <c r="A1746" t="s">
        <v>358</v>
      </c>
      <c r="B1746" t="s">
        <v>437</v>
      </c>
      <c r="C1746" t="s">
        <v>582</v>
      </c>
      <c r="D1746" t="s">
        <v>410</v>
      </c>
      <c r="E1746">
        <v>303</v>
      </c>
      <c r="F1746">
        <v>11</v>
      </c>
      <c r="G1746">
        <v>54.87</v>
      </c>
      <c r="L1746">
        <v>72</v>
      </c>
      <c r="M1746">
        <v>137</v>
      </c>
      <c r="N1746">
        <v>38</v>
      </c>
      <c r="O1746">
        <v>38</v>
      </c>
      <c r="P1746">
        <v>18</v>
      </c>
    </row>
    <row r="1747" spans="1:16" x14ac:dyDescent="0.2">
      <c r="A1747" t="s">
        <v>358</v>
      </c>
      <c r="B1747" t="s">
        <v>363</v>
      </c>
      <c r="C1747" t="s">
        <v>582</v>
      </c>
      <c r="D1747" t="s">
        <v>410</v>
      </c>
      <c r="E1747">
        <v>195</v>
      </c>
      <c r="F1747">
        <v>2</v>
      </c>
      <c r="G1747">
        <v>50.3</v>
      </c>
      <c r="L1747">
        <v>51</v>
      </c>
      <c r="M1747">
        <v>85</v>
      </c>
      <c r="N1747">
        <v>30</v>
      </c>
      <c r="O1747">
        <v>19</v>
      </c>
      <c r="P1747">
        <v>10</v>
      </c>
    </row>
    <row r="1748" spans="1:16" x14ac:dyDescent="0.2">
      <c r="A1748" t="s">
        <v>358</v>
      </c>
      <c r="B1748" t="s">
        <v>364</v>
      </c>
      <c r="C1748" t="s">
        <v>582</v>
      </c>
      <c r="D1748" t="s">
        <v>410</v>
      </c>
      <c r="E1748">
        <v>94</v>
      </c>
      <c r="F1748">
        <v>9</v>
      </c>
      <c r="G1748">
        <v>62.47</v>
      </c>
      <c r="L1748">
        <v>20</v>
      </c>
      <c r="M1748">
        <v>48</v>
      </c>
      <c r="N1748">
        <v>3</v>
      </c>
      <c r="O1748">
        <v>18</v>
      </c>
      <c r="P1748">
        <v>5</v>
      </c>
    </row>
    <row r="1749" spans="1:16" x14ac:dyDescent="0.2">
      <c r="A1749" t="s">
        <v>358</v>
      </c>
      <c r="B1749" t="s">
        <v>365</v>
      </c>
      <c r="C1749" t="s">
        <v>582</v>
      </c>
      <c r="D1749" t="s">
        <v>410</v>
      </c>
      <c r="E1749">
        <v>11</v>
      </c>
      <c r="G1749">
        <v>67.819999999999993</v>
      </c>
      <c r="L1749">
        <v>1</v>
      </c>
      <c r="M1749">
        <v>3</v>
      </c>
      <c r="N1749">
        <v>4</v>
      </c>
      <c r="O1749">
        <v>1</v>
      </c>
      <c r="P1749">
        <v>2</v>
      </c>
    </row>
    <row r="1750" spans="1:16" x14ac:dyDescent="0.2">
      <c r="A1750" t="s">
        <v>358</v>
      </c>
      <c r="B1750" t="s">
        <v>366</v>
      </c>
      <c r="C1750" t="s">
        <v>582</v>
      </c>
      <c r="D1750" t="s">
        <v>410</v>
      </c>
      <c r="E1750">
        <v>3</v>
      </c>
      <c r="G1750">
        <v>66.67</v>
      </c>
      <c r="M1750">
        <v>1</v>
      </c>
      <c r="N1750">
        <v>1</v>
      </c>
      <c r="P1750">
        <v>1</v>
      </c>
    </row>
    <row r="1751" spans="1:16" x14ac:dyDescent="0.2">
      <c r="A1751" t="s">
        <v>358</v>
      </c>
      <c r="B1751" t="s">
        <v>437</v>
      </c>
      <c r="C1751" t="s">
        <v>583</v>
      </c>
      <c r="D1751" t="s">
        <v>410</v>
      </c>
      <c r="E1751">
        <v>73</v>
      </c>
      <c r="F1751">
        <v>19</v>
      </c>
      <c r="G1751">
        <v>83.14</v>
      </c>
      <c r="L1751">
        <v>13</v>
      </c>
      <c r="M1751">
        <v>30</v>
      </c>
      <c r="N1751">
        <v>25</v>
      </c>
      <c r="O1751">
        <v>3</v>
      </c>
      <c r="P1751">
        <v>2</v>
      </c>
    </row>
    <row r="1752" spans="1:16" x14ac:dyDescent="0.2">
      <c r="A1752" t="s">
        <v>358</v>
      </c>
      <c r="B1752" t="s">
        <v>363</v>
      </c>
      <c r="C1752" t="s">
        <v>583</v>
      </c>
      <c r="D1752" t="s">
        <v>410</v>
      </c>
      <c r="E1752">
        <v>73</v>
      </c>
      <c r="F1752">
        <v>19</v>
      </c>
      <c r="G1752">
        <v>83.14</v>
      </c>
      <c r="L1752">
        <v>13</v>
      </c>
      <c r="M1752">
        <v>30</v>
      </c>
      <c r="N1752">
        <v>25</v>
      </c>
      <c r="O1752">
        <v>3</v>
      </c>
      <c r="P1752">
        <v>2</v>
      </c>
    </row>
    <row r="1753" spans="1:16" x14ac:dyDescent="0.2">
      <c r="A1753" t="s">
        <v>358</v>
      </c>
      <c r="B1753" t="s">
        <v>437</v>
      </c>
      <c r="C1753" t="s">
        <v>584</v>
      </c>
      <c r="D1753" t="s">
        <v>410</v>
      </c>
      <c r="E1753">
        <v>703</v>
      </c>
      <c r="F1753">
        <v>83</v>
      </c>
      <c r="G1753">
        <v>68.13</v>
      </c>
      <c r="M1753">
        <v>520</v>
      </c>
      <c r="N1753">
        <v>183</v>
      </c>
    </row>
    <row r="1754" spans="1:16" x14ac:dyDescent="0.2">
      <c r="A1754" t="s">
        <v>358</v>
      </c>
      <c r="B1754" t="s">
        <v>363</v>
      </c>
      <c r="C1754" t="s">
        <v>584</v>
      </c>
      <c r="D1754" t="s">
        <v>410</v>
      </c>
      <c r="E1754">
        <v>679</v>
      </c>
      <c r="F1754">
        <v>81</v>
      </c>
      <c r="G1754">
        <v>68.37</v>
      </c>
      <c r="M1754">
        <v>504</v>
      </c>
      <c r="N1754">
        <v>175</v>
      </c>
    </row>
    <row r="1755" spans="1:16" x14ac:dyDescent="0.2">
      <c r="A1755" t="s">
        <v>358</v>
      </c>
      <c r="B1755" t="s">
        <v>365</v>
      </c>
      <c r="C1755" t="s">
        <v>584</v>
      </c>
      <c r="D1755" t="s">
        <v>410</v>
      </c>
      <c r="E1755">
        <v>14</v>
      </c>
      <c r="F1755">
        <v>2</v>
      </c>
      <c r="G1755">
        <v>68.36</v>
      </c>
      <c r="M1755">
        <v>10</v>
      </c>
      <c r="N1755">
        <v>4</v>
      </c>
    </row>
    <row r="1756" spans="1:16" x14ac:dyDescent="0.2">
      <c r="A1756" t="s">
        <v>358</v>
      </c>
      <c r="B1756" t="s">
        <v>366</v>
      </c>
      <c r="C1756" t="s">
        <v>584</v>
      </c>
      <c r="D1756" t="s">
        <v>410</v>
      </c>
      <c r="E1756">
        <v>10</v>
      </c>
      <c r="G1756">
        <v>51.1</v>
      </c>
      <c r="M1756">
        <v>6</v>
      </c>
      <c r="N1756">
        <v>4</v>
      </c>
    </row>
    <row r="1757" spans="1:16" x14ac:dyDescent="0.2">
      <c r="A1757" t="s">
        <v>358</v>
      </c>
      <c r="B1757" t="s">
        <v>437</v>
      </c>
      <c r="C1757" t="s">
        <v>585</v>
      </c>
      <c r="D1757" t="s">
        <v>410</v>
      </c>
      <c r="E1757">
        <v>5691</v>
      </c>
      <c r="F1757">
        <v>1140</v>
      </c>
      <c r="G1757">
        <v>86.33</v>
      </c>
      <c r="L1757">
        <v>827</v>
      </c>
      <c r="M1757">
        <v>3222</v>
      </c>
      <c r="N1757">
        <v>751</v>
      </c>
      <c r="O1757">
        <v>633</v>
      </c>
      <c r="P1757">
        <v>258</v>
      </c>
    </row>
    <row r="1758" spans="1:16" x14ac:dyDescent="0.2">
      <c r="A1758" t="s">
        <v>358</v>
      </c>
      <c r="B1758" t="s">
        <v>363</v>
      </c>
      <c r="C1758" t="s">
        <v>585</v>
      </c>
      <c r="D1758" t="s">
        <v>410</v>
      </c>
      <c r="E1758">
        <v>4648</v>
      </c>
      <c r="F1758">
        <v>999</v>
      </c>
      <c r="G1758">
        <v>89.42</v>
      </c>
      <c r="L1758">
        <v>534</v>
      </c>
      <c r="M1758">
        <v>2806</v>
      </c>
      <c r="N1758">
        <v>698</v>
      </c>
      <c r="O1758">
        <v>371</v>
      </c>
      <c r="P1758">
        <v>239</v>
      </c>
    </row>
    <row r="1759" spans="1:16" x14ac:dyDescent="0.2">
      <c r="A1759" t="s">
        <v>358</v>
      </c>
      <c r="B1759" t="s">
        <v>364</v>
      </c>
      <c r="C1759" t="s">
        <v>585</v>
      </c>
      <c r="D1759" t="s">
        <v>410</v>
      </c>
      <c r="E1759">
        <v>1011</v>
      </c>
      <c r="F1759">
        <v>132</v>
      </c>
      <c r="G1759">
        <v>72.13</v>
      </c>
      <c r="L1759">
        <v>291</v>
      </c>
      <c r="M1759">
        <v>398</v>
      </c>
      <c r="N1759">
        <v>45</v>
      </c>
      <c r="O1759">
        <v>260</v>
      </c>
      <c r="P1759">
        <v>17</v>
      </c>
    </row>
    <row r="1760" spans="1:16" x14ac:dyDescent="0.2">
      <c r="A1760" t="s">
        <v>358</v>
      </c>
      <c r="B1760" t="s">
        <v>365</v>
      </c>
      <c r="C1760" t="s">
        <v>585</v>
      </c>
      <c r="D1760" t="s">
        <v>410</v>
      </c>
      <c r="E1760">
        <v>11</v>
      </c>
      <c r="F1760">
        <v>2</v>
      </c>
      <c r="G1760">
        <v>77</v>
      </c>
      <c r="L1760">
        <v>1</v>
      </c>
      <c r="M1760">
        <v>5</v>
      </c>
      <c r="N1760">
        <v>3</v>
      </c>
      <c r="O1760">
        <v>1</v>
      </c>
      <c r="P1760">
        <v>1</v>
      </c>
    </row>
    <row r="1761" spans="1:16" x14ac:dyDescent="0.2">
      <c r="A1761" t="s">
        <v>358</v>
      </c>
      <c r="B1761" t="s">
        <v>366</v>
      </c>
      <c r="C1761" t="s">
        <v>585</v>
      </c>
      <c r="D1761" t="s">
        <v>410</v>
      </c>
      <c r="E1761">
        <v>21</v>
      </c>
      <c r="F1761">
        <v>7</v>
      </c>
      <c r="G1761">
        <v>92.86</v>
      </c>
      <c r="L1761">
        <v>1</v>
      </c>
      <c r="M1761">
        <v>13</v>
      </c>
      <c r="N1761">
        <v>5</v>
      </c>
      <c r="O1761">
        <v>1</v>
      </c>
      <c r="P1761">
        <v>1</v>
      </c>
    </row>
    <row r="1762" spans="1:16" x14ac:dyDescent="0.2">
      <c r="A1762" t="s">
        <v>358</v>
      </c>
      <c r="B1762" t="s">
        <v>437</v>
      </c>
      <c r="C1762" t="s">
        <v>586</v>
      </c>
      <c r="D1762" t="s">
        <v>410</v>
      </c>
      <c r="E1762">
        <v>2059</v>
      </c>
      <c r="F1762">
        <v>809</v>
      </c>
      <c r="G1762">
        <v>118.68</v>
      </c>
      <c r="L1762">
        <v>432</v>
      </c>
      <c r="M1762">
        <v>1038</v>
      </c>
      <c r="N1762">
        <v>346</v>
      </c>
      <c r="O1762">
        <v>182</v>
      </c>
      <c r="P1762">
        <v>61</v>
      </c>
    </row>
    <row r="1763" spans="1:16" x14ac:dyDescent="0.2">
      <c r="A1763" t="s">
        <v>358</v>
      </c>
      <c r="B1763" t="s">
        <v>363</v>
      </c>
      <c r="C1763" t="s">
        <v>586</v>
      </c>
      <c r="D1763" t="s">
        <v>410</v>
      </c>
      <c r="E1763">
        <v>1730</v>
      </c>
      <c r="F1763">
        <v>759</v>
      </c>
      <c r="G1763">
        <v>124.91</v>
      </c>
      <c r="L1763">
        <v>429</v>
      </c>
      <c r="M1763">
        <v>831</v>
      </c>
      <c r="N1763">
        <v>273</v>
      </c>
      <c r="O1763">
        <v>143</v>
      </c>
      <c r="P1763">
        <v>54</v>
      </c>
    </row>
    <row r="1764" spans="1:16" x14ac:dyDescent="0.2">
      <c r="A1764" t="s">
        <v>358</v>
      </c>
      <c r="B1764" t="s">
        <v>365</v>
      </c>
      <c r="C1764" t="s">
        <v>586</v>
      </c>
      <c r="D1764" t="s">
        <v>410</v>
      </c>
      <c r="E1764">
        <v>244</v>
      </c>
      <c r="F1764">
        <v>22</v>
      </c>
      <c r="G1764">
        <v>80.77</v>
      </c>
      <c r="L1764">
        <v>1</v>
      </c>
      <c r="M1764">
        <v>149</v>
      </c>
      <c r="N1764">
        <v>62</v>
      </c>
      <c r="O1764">
        <v>28</v>
      </c>
      <c r="P1764">
        <v>4</v>
      </c>
    </row>
    <row r="1765" spans="1:16" x14ac:dyDescent="0.2">
      <c r="A1765" t="s">
        <v>358</v>
      </c>
      <c r="B1765" t="s">
        <v>366</v>
      </c>
      <c r="C1765" t="s">
        <v>586</v>
      </c>
      <c r="D1765" t="s">
        <v>410</v>
      </c>
      <c r="E1765">
        <v>85</v>
      </c>
      <c r="F1765">
        <v>28</v>
      </c>
      <c r="G1765">
        <v>100.66</v>
      </c>
      <c r="L1765">
        <v>2</v>
      </c>
      <c r="M1765">
        <v>58</v>
      </c>
      <c r="N1765">
        <v>11</v>
      </c>
      <c r="O1765">
        <v>11</v>
      </c>
      <c r="P1765">
        <v>3</v>
      </c>
    </row>
    <row r="1766" spans="1:16" x14ac:dyDescent="0.2">
      <c r="A1766" t="s">
        <v>358</v>
      </c>
      <c r="B1766" t="s">
        <v>437</v>
      </c>
      <c r="C1766" t="s">
        <v>587</v>
      </c>
      <c r="D1766" t="s">
        <v>410</v>
      </c>
      <c r="E1766">
        <v>12309</v>
      </c>
      <c r="F1766">
        <v>2725</v>
      </c>
      <c r="G1766">
        <v>90.76</v>
      </c>
      <c r="L1766">
        <v>39</v>
      </c>
      <c r="M1766">
        <v>10551</v>
      </c>
      <c r="N1766">
        <v>1709</v>
      </c>
      <c r="O1766">
        <v>9</v>
      </c>
      <c r="P1766">
        <v>1</v>
      </c>
    </row>
    <row r="1767" spans="1:16" x14ac:dyDescent="0.2">
      <c r="A1767" t="s">
        <v>358</v>
      </c>
      <c r="B1767" t="s">
        <v>363</v>
      </c>
      <c r="C1767" t="s">
        <v>587</v>
      </c>
      <c r="D1767" t="s">
        <v>410</v>
      </c>
      <c r="E1767">
        <v>11288</v>
      </c>
      <c r="F1767">
        <v>2651</v>
      </c>
      <c r="G1767">
        <v>94.03</v>
      </c>
      <c r="L1767">
        <v>37</v>
      </c>
      <c r="M1767">
        <v>9787</v>
      </c>
      <c r="N1767">
        <v>1456</v>
      </c>
      <c r="O1767">
        <v>7</v>
      </c>
      <c r="P1767">
        <v>1</v>
      </c>
    </row>
    <row r="1768" spans="1:16" x14ac:dyDescent="0.2">
      <c r="A1768" t="s">
        <v>358</v>
      </c>
      <c r="B1768" t="s">
        <v>364</v>
      </c>
      <c r="C1768" t="s">
        <v>587</v>
      </c>
      <c r="D1768" t="s">
        <v>410</v>
      </c>
      <c r="E1768">
        <v>1</v>
      </c>
      <c r="G1768">
        <v>34</v>
      </c>
      <c r="M1768">
        <v>1</v>
      </c>
    </row>
    <row r="1769" spans="1:16" x14ac:dyDescent="0.2">
      <c r="A1769" t="s">
        <v>358</v>
      </c>
      <c r="B1769" t="s">
        <v>365</v>
      </c>
      <c r="C1769" t="s">
        <v>587</v>
      </c>
      <c r="D1769" t="s">
        <v>410</v>
      </c>
      <c r="E1769">
        <v>608</v>
      </c>
      <c r="F1769">
        <v>36</v>
      </c>
      <c r="G1769">
        <v>49.27</v>
      </c>
      <c r="L1769">
        <v>1</v>
      </c>
      <c r="M1769">
        <v>471</v>
      </c>
      <c r="N1769">
        <v>134</v>
      </c>
      <c r="O1769">
        <v>2</v>
      </c>
    </row>
    <row r="1770" spans="1:16" x14ac:dyDescent="0.2">
      <c r="A1770" t="s">
        <v>358</v>
      </c>
      <c r="B1770" t="s">
        <v>366</v>
      </c>
      <c r="C1770" t="s">
        <v>587</v>
      </c>
      <c r="D1770" t="s">
        <v>410</v>
      </c>
      <c r="E1770">
        <v>412</v>
      </c>
      <c r="F1770">
        <v>38</v>
      </c>
      <c r="G1770">
        <v>62.65</v>
      </c>
      <c r="L1770">
        <v>1</v>
      </c>
      <c r="M1770">
        <v>292</v>
      </c>
      <c r="N1770">
        <v>119</v>
      </c>
    </row>
    <row r="1771" spans="1:16" x14ac:dyDescent="0.2">
      <c r="A1771" t="s">
        <v>358</v>
      </c>
      <c r="B1771" t="s">
        <v>437</v>
      </c>
      <c r="C1771" t="s">
        <v>588</v>
      </c>
      <c r="D1771" t="s">
        <v>410</v>
      </c>
      <c r="E1771">
        <v>247</v>
      </c>
      <c r="F1771">
        <v>33</v>
      </c>
      <c r="G1771">
        <v>70.78</v>
      </c>
      <c r="L1771">
        <v>45</v>
      </c>
      <c r="M1771">
        <v>115</v>
      </c>
      <c r="N1771">
        <v>48</v>
      </c>
      <c r="O1771">
        <v>30</v>
      </c>
      <c r="P1771">
        <v>9</v>
      </c>
    </row>
    <row r="1772" spans="1:16" x14ac:dyDescent="0.2">
      <c r="A1772" t="s">
        <v>358</v>
      </c>
      <c r="B1772" t="s">
        <v>363</v>
      </c>
      <c r="C1772" t="s">
        <v>588</v>
      </c>
      <c r="D1772" t="s">
        <v>410</v>
      </c>
      <c r="E1772">
        <v>207</v>
      </c>
      <c r="F1772">
        <v>27</v>
      </c>
      <c r="G1772">
        <v>69.73</v>
      </c>
      <c r="L1772">
        <v>38</v>
      </c>
      <c r="M1772">
        <v>94</v>
      </c>
      <c r="N1772">
        <v>45</v>
      </c>
      <c r="O1772">
        <v>25</v>
      </c>
      <c r="P1772">
        <v>5</v>
      </c>
    </row>
    <row r="1773" spans="1:16" x14ac:dyDescent="0.2">
      <c r="A1773" t="s">
        <v>358</v>
      </c>
      <c r="B1773" t="s">
        <v>364</v>
      </c>
      <c r="C1773" t="s">
        <v>588</v>
      </c>
      <c r="D1773" t="s">
        <v>410</v>
      </c>
      <c r="E1773">
        <v>34</v>
      </c>
      <c r="F1773">
        <v>4</v>
      </c>
      <c r="G1773">
        <v>71.41</v>
      </c>
      <c r="L1773">
        <v>7</v>
      </c>
      <c r="M1773">
        <v>19</v>
      </c>
      <c r="O1773">
        <v>5</v>
      </c>
      <c r="P1773">
        <v>3</v>
      </c>
    </row>
    <row r="1774" spans="1:16" x14ac:dyDescent="0.2">
      <c r="A1774" t="s">
        <v>358</v>
      </c>
      <c r="B1774" t="s">
        <v>365</v>
      </c>
      <c r="C1774" t="s">
        <v>588</v>
      </c>
      <c r="D1774" t="s">
        <v>410</v>
      </c>
      <c r="E1774">
        <v>3</v>
      </c>
      <c r="G1774">
        <v>56</v>
      </c>
      <c r="M1774">
        <v>1</v>
      </c>
      <c r="N1774">
        <v>2</v>
      </c>
    </row>
    <row r="1775" spans="1:16" x14ac:dyDescent="0.2">
      <c r="A1775" t="s">
        <v>358</v>
      </c>
      <c r="B1775" t="s">
        <v>366</v>
      </c>
      <c r="C1775" t="s">
        <v>588</v>
      </c>
      <c r="D1775" t="s">
        <v>410</v>
      </c>
      <c r="E1775">
        <v>3</v>
      </c>
      <c r="F1775">
        <v>2</v>
      </c>
      <c r="G1775">
        <v>150.33000000000001</v>
      </c>
      <c r="M1775">
        <v>1</v>
      </c>
      <c r="N1775">
        <v>1</v>
      </c>
      <c r="P1775">
        <v>1</v>
      </c>
    </row>
    <row r="1776" spans="1:16" x14ac:dyDescent="0.2">
      <c r="A1776" t="s">
        <v>358</v>
      </c>
      <c r="B1776" t="s">
        <v>437</v>
      </c>
      <c r="C1776" t="s">
        <v>589</v>
      </c>
      <c r="D1776" t="s">
        <v>410</v>
      </c>
      <c r="E1776">
        <v>140</v>
      </c>
      <c r="F1776">
        <v>44</v>
      </c>
      <c r="G1776">
        <v>98.03</v>
      </c>
      <c r="L1776">
        <v>25</v>
      </c>
      <c r="M1776">
        <v>71</v>
      </c>
      <c r="N1776">
        <v>33</v>
      </c>
      <c r="O1776">
        <v>8</v>
      </c>
      <c r="P1776">
        <v>3</v>
      </c>
    </row>
    <row r="1777" spans="1:16" x14ac:dyDescent="0.2">
      <c r="A1777" t="s">
        <v>358</v>
      </c>
      <c r="B1777" t="s">
        <v>363</v>
      </c>
      <c r="C1777" t="s">
        <v>589</v>
      </c>
      <c r="D1777" t="s">
        <v>410</v>
      </c>
      <c r="E1777">
        <v>137</v>
      </c>
      <c r="F1777">
        <v>44</v>
      </c>
      <c r="G1777">
        <v>98.07</v>
      </c>
      <c r="L1777">
        <v>25</v>
      </c>
      <c r="M1777">
        <v>71</v>
      </c>
      <c r="N1777">
        <v>31</v>
      </c>
      <c r="O1777">
        <v>8</v>
      </c>
      <c r="P1777">
        <v>2</v>
      </c>
    </row>
    <row r="1778" spans="1:16" x14ac:dyDescent="0.2">
      <c r="A1778" t="s">
        <v>358</v>
      </c>
      <c r="B1778" t="s">
        <v>364</v>
      </c>
      <c r="C1778" t="s">
        <v>589</v>
      </c>
      <c r="D1778" t="s">
        <v>410</v>
      </c>
      <c r="E1778">
        <v>1</v>
      </c>
      <c r="G1778">
        <v>121</v>
      </c>
      <c r="P1778">
        <v>1</v>
      </c>
    </row>
    <row r="1779" spans="1:16" x14ac:dyDescent="0.2">
      <c r="A1779" t="s">
        <v>358</v>
      </c>
      <c r="B1779" t="s">
        <v>365</v>
      </c>
      <c r="C1779" t="s">
        <v>589</v>
      </c>
      <c r="D1779" t="s">
        <v>410</v>
      </c>
      <c r="E1779">
        <v>1</v>
      </c>
      <c r="G1779">
        <v>93</v>
      </c>
      <c r="N1779">
        <v>1</v>
      </c>
    </row>
    <row r="1780" spans="1:16" x14ac:dyDescent="0.2">
      <c r="A1780" t="s">
        <v>358</v>
      </c>
      <c r="B1780" t="s">
        <v>366</v>
      </c>
      <c r="C1780" t="s">
        <v>589</v>
      </c>
      <c r="D1780" t="s">
        <v>410</v>
      </c>
      <c r="E1780">
        <v>1</v>
      </c>
      <c r="G1780">
        <v>74</v>
      </c>
      <c r="N1780">
        <v>1</v>
      </c>
    </row>
    <row r="1781" spans="1:16" x14ac:dyDescent="0.2">
      <c r="A1781" t="s">
        <v>358</v>
      </c>
      <c r="B1781" t="s">
        <v>437</v>
      </c>
      <c r="C1781" t="s">
        <v>590</v>
      </c>
      <c r="D1781" t="s">
        <v>410</v>
      </c>
      <c r="E1781">
        <v>397</v>
      </c>
      <c r="F1781">
        <v>42</v>
      </c>
      <c r="G1781">
        <v>66.78</v>
      </c>
      <c r="L1781">
        <v>2</v>
      </c>
      <c r="M1781">
        <v>304</v>
      </c>
      <c r="N1781">
        <v>91</v>
      </c>
    </row>
    <row r="1782" spans="1:16" x14ac:dyDescent="0.2">
      <c r="A1782" t="s">
        <v>358</v>
      </c>
      <c r="B1782" t="s">
        <v>363</v>
      </c>
      <c r="C1782" t="s">
        <v>590</v>
      </c>
      <c r="D1782" t="s">
        <v>410</v>
      </c>
      <c r="E1782">
        <v>381</v>
      </c>
      <c r="F1782">
        <v>41</v>
      </c>
      <c r="G1782">
        <v>67.45</v>
      </c>
      <c r="L1782">
        <v>2</v>
      </c>
      <c r="M1782">
        <v>292</v>
      </c>
      <c r="N1782">
        <v>87</v>
      </c>
    </row>
    <row r="1783" spans="1:16" x14ac:dyDescent="0.2">
      <c r="A1783" t="s">
        <v>358</v>
      </c>
      <c r="B1783" t="s">
        <v>365</v>
      </c>
      <c r="C1783" t="s">
        <v>590</v>
      </c>
      <c r="D1783" t="s">
        <v>410</v>
      </c>
      <c r="E1783">
        <v>6</v>
      </c>
      <c r="G1783">
        <v>45.67</v>
      </c>
      <c r="M1783">
        <v>4</v>
      </c>
      <c r="N1783">
        <v>2</v>
      </c>
    </row>
    <row r="1784" spans="1:16" x14ac:dyDescent="0.2">
      <c r="A1784" t="s">
        <v>358</v>
      </c>
      <c r="B1784" t="s">
        <v>366</v>
      </c>
      <c r="C1784" t="s">
        <v>590</v>
      </c>
      <c r="D1784" t="s">
        <v>410</v>
      </c>
      <c r="E1784">
        <v>10</v>
      </c>
      <c r="F1784">
        <v>1</v>
      </c>
      <c r="G1784">
        <v>53.9</v>
      </c>
      <c r="M1784">
        <v>8</v>
      </c>
      <c r="N1784">
        <v>2</v>
      </c>
    </row>
    <row r="1785" spans="1:16" x14ac:dyDescent="0.2">
      <c r="A1785" t="s">
        <v>358</v>
      </c>
      <c r="B1785" t="s">
        <v>437</v>
      </c>
      <c r="C1785" t="s">
        <v>591</v>
      </c>
      <c r="D1785" t="s">
        <v>410</v>
      </c>
      <c r="E1785">
        <v>545</v>
      </c>
      <c r="F1785">
        <v>93</v>
      </c>
      <c r="G1785">
        <v>89.09</v>
      </c>
      <c r="L1785">
        <v>30</v>
      </c>
      <c r="M1785">
        <v>387</v>
      </c>
      <c r="N1785">
        <v>51</v>
      </c>
      <c r="O1785">
        <v>45</v>
      </c>
      <c r="P1785">
        <v>32</v>
      </c>
    </row>
    <row r="1786" spans="1:16" x14ac:dyDescent="0.2">
      <c r="A1786" t="s">
        <v>358</v>
      </c>
      <c r="B1786" t="s">
        <v>363</v>
      </c>
      <c r="C1786" t="s">
        <v>591</v>
      </c>
      <c r="D1786" t="s">
        <v>410</v>
      </c>
      <c r="E1786">
        <v>393</v>
      </c>
      <c r="F1786">
        <v>76</v>
      </c>
      <c r="G1786">
        <v>94.68</v>
      </c>
      <c r="L1786">
        <v>2</v>
      </c>
      <c r="M1786">
        <v>313</v>
      </c>
      <c r="N1786">
        <v>37</v>
      </c>
      <c r="O1786">
        <v>20</v>
      </c>
      <c r="P1786">
        <v>21</v>
      </c>
    </row>
    <row r="1787" spans="1:16" x14ac:dyDescent="0.2">
      <c r="A1787" t="s">
        <v>358</v>
      </c>
      <c r="B1787" t="s">
        <v>364</v>
      </c>
      <c r="C1787" t="s">
        <v>591</v>
      </c>
      <c r="D1787" t="s">
        <v>410</v>
      </c>
      <c r="E1787">
        <v>112</v>
      </c>
      <c r="F1787">
        <v>11</v>
      </c>
      <c r="G1787">
        <v>74.38</v>
      </c>
      <c r="L1787">
        <v>28</v>
      </c>
      <c r="M1787">
        <v>54</v>
      </c>
      <c r="N1787">
        <v>4</v>
      </c>
      <c r="O1787">
        <v>18</v>
      </c>
      <c r="P1787">
        <v>8</v>
      </c>
    </row>
    <row r="1788" spans="1:16" x14ac:dyDescent="0.2">
      <c r="A1788" t="s">
        <v>358</v>
      </c>
      <c r="B1788" t="s">
        <v>365</v>
      </c>
      <c r="C1788" t="s">
        <v>591</v>
      </c>
      <c r="D1788" t="s">
        <v>410</v>
      </c>
      <c r="E1788">
        <v>31</v>
      </c>
      <c r="F1788">
        <v>5</v>
      </c>
      <c r="G1788">
        <v>78.290000000000006</v>
      </c>
      <c r="M1788">
        <v>16</v>
      </c>
      <c r="N1788">
        <v>6</v>
      </c>
      <c r="O1788">
        <v>6</v>
      </c>
      <c r="P1788">
        <v>3</v>
      </c>
    </row>
    <row r="1789" spans="1:16" x14ac:dyDescent="0.2">
      <c r="A1789" t="s">
        <v>358</v>
      </c>
      <c r="B1789" t="s">
        <v>366</v>
      </c>
      <c r="C1789" t="s">
        <v>591</v>
      </c>
      <c r="D1789" t="s">
        <v>410</v>
      </c>
      <c r="E1789">
        <v>9</v>
      </c>
      <c r="F1789">
        <v>1</v>
      </c>
      <c r="G1789">
        <v>65.56</v>
      </c>
      <c r="M1789">
        <v>4</v>
      </c>
      <c r="N1789">
        <v>4</v>
      </c>
      <c r="O1789">
        <v>1</v>
      </c>
    </row>
    <row r="1790" spans="1:16" x14ac:dyDescent="0.2">
      <c r="A1790" t="s">
        <v>358</v>
      </c>
      <c r="B1790" t="s">
        <v>437</v>
      </c>
      <c r="C1790" t="s">
        <v>592</v>
      </c>
      <c r="D1790" t="s">
        <v>410</v>
      </c>
      <c r="E1790">
        <v>310</v>
      </c>
      <c r="F1790">
        <v>44</v>
      </c>
      <c r="G1790">
        <v>61.68</v>
      </c>
      <c r="L1790">
        <v>79</v>
      </c>
      <c r="M1790">
        <v>67</v>
      </c>
      <c r="N1790">
        <v>108</v>
      </c>
      <c r="O1790">
        <v>47</v>
      </c>
      <c r="P1790">
        <v>9</v>
      </c>
    </row>
    <row r="1791" spans="1:16" x14ac:dyDescent="0.2">
      <c r="A1791" t="s">
        <v>358</v>
      </c>
      <c r="B1791" t="s">
        <v>363</v>
      </c>
      <c r="C1791" t="s">
        <v>592</v>
      </c>
      <c r="D1791" t="s">
        <v>410</v>
      </c>
      <c r="E1791">
        <v>309</v>
      </c>
      <c r="F1791">
        <v>44</v>
      </c>
      <c r="G1791">
        <v>61.87</v>
      </c>
      <c r="L1791">
        <v>79</v>
      </c>
      <c r="M1791">
        <v>67</v>
      </c>
      <c r="N1791">
        <v>107</v>
      </c>
      <c r="O1791">
        <v>47</v>
      </c>
      <c r="P1791">
        <v>9</v>
      </c>
    </row>
    <row r="1792" spans="1:16" x14ac:dyDescent="0.2">
      <c r="A1792" t="s">
        <v>358</v>
      </c>
      <c r="B1792" t="s">
        <v>366</v>
      </c>
      <c r="C1792" t="s">
        <v>592</v>
      </c>
      <c r="D1792" t="s">
        <v>410</v>
      </c>
      <c r="E1792">
        <v>1</v>
      </c>
      <c r="G1792">
        <v>4</v>
      </c>
      <c r="N1792">
        <v>1</v>
      </c>
    </row>
    <row r="1793" spans="1:16" x14ac:dyDescent="0.2">
      <c r="A1793" t="s">
        <v>358</v>
      </c>
      <c r="B1793" t="s">
        <v>437</v>
      </c>
      <c r="C1793" t="s">
        <v>593</v>
      </c>
      <c r="D1793" t="s">
        <v>410</v>
      </c>
      <c r="E1793">
        <v>1113</v>
      </c>
      <c r="F1793">
        <v>132</v>
      </c>
      <c r="G1793">
        <v>68.78</v>
      </c>
      <c r="L1793">
        <v>2</v>
      </c>
      <c r="M1793">
        <v>1060</v>
      </c>
      <c r="N1793">
        <v>50</v>
      </c>
      <c r="O1793">
        <v>1</v>
      </c>
    </row>
    <row r="1794" spans="1:16" x14ac:dyDescent="0.2">
      <c r="A1794" t="s">
        <v>358</v>
      </c>
      <c r="B1794" t="s">
        <v>363</v>
      </c>
      <c r="C1794" t="s">
        <v>593</v>
      </c>
      <c r="D1794" t="s">
        <v>410</v>
      </c>
      <c r="E1794">
        <v>1031</v>
      </c>
      <c r="F1794">
        <v>124</v>
      </c>
      <c r="G1794">
        <v>69.37</v>
      </c>
      <c r="L1794">
        <v>2</v>
      </c>
      <c r="M1794">
        <v>1003</v>
      </c>
      <c r="N1794">
        <v>26</v>
      </c>
    </row>
    <row r="1795" spans="1:16" x14ac:dyDescent="0.2">
      <c r="A1795" t="s">
        <v>358</v>
      </c>
      <c r="B1795" t="s">
        <v>365</v>
      </c>
      <c r="C1795" t="s">
        <v>593</v>
      </c>
      <c r="D1795" t="s">
        <v>410</v>
      </c>
      <c r="E1795">
        <v>50</v>
      </c>
      <c r="F1795">
        <v>4</v>
      </c>
      <c r="G1795">
        <v>51.14</v>
      </c>
      <c r="M1795">
        <v>31</v>
      </c>
      <c r="N1795">
        <v>18</v>
      </c>
      <c r="O1795">
        <v>1</v>
      </c>
    </row>
    <row r="1796" spans="1:16" x14ac:dyDescent="0.2">
      <c r="A1796" t="s">
        <v>358</v>
      </c>
      <c r="B1796" t="s">
        <v>366</v>
      </c>
      <c r="C1796" t="s">
        <v>593</v>
      </c>
      <c r="D1796" t="s">
        <v>410</v>
      </c>
      <c r="E1796">
        <v>32</v>
      </c>
      <c r="F1796">
        <v>4</v>
      </c>
      <c r="G1796">
        <v>77.22</v>
      </c>
      <c r="M1796">
        <v>26</v>
      </c>
      <c r="N1796">
        <v>6</v>
      </c>
    </row>
    <row r="1797" spans="1:16" x14ac:dyDescent="0.2">
      <c r="A1797" t="s">
        <v>358</v>
      </c>
      <c r="B1797" t="s">
        <v>437</v>
      </c>
      <c r="C1797" t="s">
        <v>594</v>
      </c>
      <c r="D1797" t="s">
        <v>410</v>
      </c>
      <c r="E1797">
        <v>505</v>
      </c>
      <c r="F1797">
        <v>100</v>
      </c>
      <c r="G1797">
        <v>82.65</v>
      </c>
      <c r="L1797">
        <v>89</v>
      </c>
      <c r="M1797">
        <v>243</v>
      </c>
      <c r="N1797">
        <v>70</v>
      </c>
      <c r="O1797">
        <v>79</v>
      </c>
      <c r="P1797">
        <v>24</v>
      </c>
    </row>
    <row r="1798" spans="1:16" x14ac:dyDescent="0.2">
      <c r="A1798" t="s">
        <v>358</v>
      </c>
      <c r="B1798" t="s">
        <v>363</v>
      </c>
      <c r="C1798" t="s">
        <v>594</v>
      </c>
      <c r="D1798" t="s">
        <v>410</v>
      </c>
      <c r="E1798">
        <v>392</v>
      </c>
      <c r="F1798">
        <v>85</v>
      </c>
      <c r="G1798">
        <v>84.1</v>
      </c>
      <c r="L1798">
        <v>65</v>
      </c>
      <c r="M1798">
        <v>194</v>
      </c>
      <c r="N1798">
        <v>62</v>
      </c>
      <c r="O1798">
        <v>47</v>
      </c>
      <c r="P1798">
        <v>24</v>
      </c>
    </row>
    <row r="1799" spans="1:16" x14ac:dyDescent="0.2">
      <c r="A1799" t="s">
        <v>358</v>
      </c>
      <c r="B1799" t="s">
        <v>364</v>
      </c>
      <c r="C1799" t="s">
        <v>594</v>
      </c>
      <c r="D1799" t="s">
        <v>410</v>
      </c>
      <c r="E1799">
        <v>97</v>
      </c>
      <c r="F1799">
        <v>12</v>
      </c>
      <c r="G1799">
        <v>74.16</v>
      </c>
      <c r="L1799">
        <v>24</v>
      </c>
      <c r="M1799">
        <v>41</v>
      </c>
      <c r="N1799">
        <v>4</v>
      </c>
      <c r="O1799">
        <v>28</v>
      </c>
    </row>
    <row r="1800" spans="1:16" x14ac:dyDescent="0.2">
      <c r="A1800" t="s">
        <v>358</v>
      </c>
      <c r="B1800" t="s">
        <v>365</v>
      </c>
      <c r="C1800" t="s">
        <v>594</v>
      </c>
      <c r="D1800" t="s">
        <v>410</v>
      </c>
      <c r="E1800">
        <v>10</v>
      </c>
      <c r="F1800">
        <v>2</v>
      </c>
      <c r="G1800">
        <v>92.4</v>
      </c>
      <c r="M1800">
        <v>5</v>
      </c>
      <c r="N1800">
        <v>3</v>
      </c>
      <c r="O1800">
        <v>2</v>
      </c>
    </row>
    <row r="1801" spans="1:16" x14ac:dyDescent="0.2">
      <c r="A1801" t="s">
        <v>358</v>
      </c>
      <c r="B1801" t="s">
        <v>366</v>
      </c>
      <c r="C1801" t="s">
        <v>594</v>
      </c>
      <c r="D1801" t="s">
        <v>410</v>
      </c>
      <c r="E1801">
        <v>6</v>
      </c>
      <c r="F1801">
        <v>1</v>
      </c>
      <c r="G1801">
        <v>109.33</v>
      </c>
      <c r="M1801">
        <v>3</v>
      </c>
      <c r="N1801">
        <v>1</v>
      </c>
      <c r="O1801">
        <v>2</v>
      </c>
    </row>
    <row r="1802" spans="1:16" x14ac:dyDescent="0.2">
      <c r="A1802" t="s">
        <v>358</v>
      </c>
      <c r="B1802" t="s">
        <v>437</v>
      </c>
      <c r="C1802" t="s">
        <v>595</v>
      </c>
      <c r="D1802" t="s">
        <v>410</v>
      </c>
      <c r="E1802">
        <v>127</v>
      </c>
      <c r="F1802">
        <v>56</v>
      </c>
      <c r="G1802">
        <v>113.07</v>
      </c>
      <c r="L1802">
        <v>18</v>
      </c>
      <c r="M1802">
        <v>81</v>
      </c>
      <c r="N1802">
        <v>21</v>
      </c>
      <c r="O1802">
        <v>5</v>
      </c>
      <c r="P1802">
        <v>2</v>
      </c>
    </row>
    <row r="1803" spans="1:16" x14ac:dyDescent="0.2">
      <c r="A1803" t="s">
        <v>358</v>
      </c>
      <c r="B1803" t="s">
        <v>363</v>
      </c>
      <c r="C1803" t="s">
        <v>595</v>
      </c>
      <c r="D1803" t="s">
        <v>410</v>
      </c>
      <c r="E1803">
        <v>127</v>
      </c>
      <c r="F1803">
        <v>56</v>
      </c>
      <c r="G1803">
        <v>113.07</v>
      </c>
      <c r="L1803">
        <v>18</v>
      </c>
      <c r="M1803">
        <v>81</v>
      </c>
      <c r="N1803">
        <v>21</v>
      </c>
      <c r="O1803">
        <v>5</v>
      </c>
      <c r="P1803">
        <v>2</v>
      </c>
    </row>
    <row r="1804" spans="1:16" x14ac:dyDescent="0.2">
      <c r="A1804" t="s">
        <v>358</v>
      </c>
      <c r="B1804" t="s">
        <v>437</v>
      </c>
      <c r="C1804" t="s">
        <v>596</v>
      </c>
      <c r="D1804" t="s">
        <v>410</v>
      </c>
      <c r="E1804">
        <v>968</v>
      </c>
      <c r="F1804">
        <v>180</v>
      </c>
      <c r="G1804">
        <v>80.34</v>
      </c>
      <c r="L1804">
        <v>8</v>
      </c>
      <c r="M1804">
        <v>846</v>
      </c>
      <c r="N1804">
        <v>114</v>
      </c>
    </row>
    <row r="1805" spans="1:16" x14ac:dyDescent="0.2">
      <c r="A1805" t="s">
        <v>358</v>
      </c>
      <c r="B1805" t="s">
        <v>363</v>
      </c>
      <c r="C1805" t="s">
        <v>596</v>
      </c>
      <c r="D1805" t="s">
        <v>410</v>
      </c>
      <c r="E1805">
        <v>931</v>
      </c>
      <c r="F1805">
        <v>177</v>
      </c>
      <c r="G1805">
        <v>81.239999999999995</v>
      </c>
      <c r="L1805">
        <v>8</v>
      </c>
      <c r="M1805">
        <v>818</v>
      </c>
      <c r="N1805">
        <v>105</v>
      </c>
    </row>
    <row r="1806" spans="1:16" x14ac:dyDescent="0.2">
      <c r="A1806" t="s">
        <v>358</v>
      </c>
      <c r="B1806" t="s">
        <v>365</v>
      </c>
      <c r="C1806" t="s">
        <v>596</v>
      </c>
      <c r="D1806" t="s">
        <v>410</v>
      </c>
      <c r="E1806">
        <v>13</v>
      </c>
      <c r="G1806">
        <v>37.85</v>
      </c>
      <c r="M1806">
        <v>10</v>
      </c>
      <c r="N1806">
        <v>3</v>
      </c>
    </row>
    <row r="1807" spans="1:16" x14ac:dyDescent="0.2">
      <c r="A1807" t="s">
        <v>358</v>
      </c>
      <c r="B1807" t="s">
        <v>366</v>
      </c>
      <c r="C1807" t="s">
        <v>596</v>
      </c>
      <c r="D1807" t="s">
        <v>410</v>
      </c>
      <c r="E1807">
        <v>24</v>
      </c>
      <c r="F1807">
        <v>3</v>
      </c>
      <c r="G1807">
        <v>68.63</v>
      </c>
      <c r="M1807">
        <v>18</v>
      </c>
      <c r="N1807">
        <v>6</v>
      </c>
    </row>
    <row r="1808" spans="1:16" x14ac:dyDescent="0.2">
      <c r="A1808" t="s">
        <v>358</v>
      </c>
      <c r="B1808" t="s">
        <v>437</v>
      </c>
      <c r="C1808" t="s">
        <v>597</v>
      </c>
      <c r="D1808" t="s">
        <v>410</v>
      </c>
      <c r="E1808">
        <v>1940</v>
      </c>
      <c r="F1808">
        <v>484</v>
      </c>
      <c r="G1808">
        <v>95.78</v>
      </c>
      <c r="L1808">
        <v>284</v>
      </c>
      <c r="M1808">
        <v>1096</v>
      </c>
      <c r="N1808">
        <v>256</v>
      </c>
      <c r="O1808">
        <v>227</v>
      </c>
      <c r="P1808">
        <v>77</v>
      </c>
    </row>
    <row r="1809" spans="1:16" x14ac:dyDescent="0.2">
      <c r="A1809" t="s">
        <v>358</v>
      </c>
      <c r="B1809" t="s">
        <v>363</v>
      </c>
      <c r="C1809" t="s">
        <v>597</v>
      </c>
      <c r="D1809" t="s">
        <v>410</v>
      </c>
      <c r="E1809">
        <v>1440</v>
      </c>
      <c r="F1809">
        <v>429</v>
      </c>
      <c r="G1809">
        <v>105.38</v>
      </c>
      <c r="L1809">
        <v>175</v>
      </c>
      <c r="M1809">
        <v>879</v>
      </c>
      <c r="N1809">
        <v>221</v>
      </c>
      <c r="O1809">
        <v>101</v>
      </c>
      <c r="P1809">
        <v>64</v>
      </c>
    </row>
    <row r="1810" spans="1:16" x14ac:dyDescent="0.2">
      <c r="A1810" t="s">
        <v>358</v>
      </c>
      <c r="B1810" t="s">
        <v>364</v>
      </c>
      <c r="C1810" t="s">
        <v>597</v>
      </c>
      <c r="D1810" t="s">
        <v>410</v>
      </c>
      <c r="E1810">
        <v>445</v>
      </c>
      <c r="F1810">
        <v>41</v>
      </c>
      <c r="G1810">
        <v>64.150000000000006</v>
      </c>
      <c r="L1810">
        <v>107</v>
      </c>
      <c r="M1810">
        <v>190</v>
      </c>
      <c r="N1810">
        <v>20</v>
      </c>
      <c r="O1810">
        <v>120</v>
      </c>
      <c r="P1810">
        <v>8</v>
      </c>
    </row>
    <row r="1811" spans="1:16" x14ac:dyDescent="0.2">
      <c r="A1811" t="s">
        <v>358</v>
      </c>
      <c r="B1811" t="s">
        <v>365</v>
      </c>
      <c r="C1811" t="s">
        <v>597</v>
      </c>
      <c r="D1811" t="s">
        <v>410</v>
      </c>
      <c r="E1811">
        <v>32</v>
      </c>
      <c r="F1811">
        <v>6</v>
      </c>
      <c r="G1811">
        <v>99.22</v>
      </c>
      <c r="L1811">
        <v>1</v>
      </c>
      <c r="M1811">
        <v>16</v>
      </c>
      <c r="N1811">
        <v>7</v>
      </c>
      <c r="O1811">
        <v>4</v>
      </c>
      <c r="P1811">
        <v>4</v>
      </c>
    </row>
    <row r="1812" spans="1:16" x14ac:dyDescent="0.2">
      <c r="A1812" t="s">
        <v>358</v>
      </c>
      <c r="B1812" t="s">
        <v>366</v>
      </c>
      <c r="C1812" t="s">
        <v>597</v>
      </c>
      <c r="D1812" t="s">
        <v>410</v>
      </c>
      <c r="E1812">
        <v>23</v>
      </c>
      <c r="F1812">
        <v>8</v>
      </c>
      <c r="G1812">
        <v>102</v>
      </c>
      <c r="L1812">
        <v>1</v>
      </c>
      <c r="M1812">
        <v>11</v>
      </c>
      <c r="N1812">
        <v>8</v>
      </c>
      <c r="O1812">
        <v>2</v>
      </c>
      <c r="P1812">
        <v>1</v>
      </c>
    </row>
    <row r="1813" spans="1:16" x14ac:dyDescent="0.2">
      <c r="A1813" t="s">
        <v>358</v>
      </c>
      <c r="B1813" t="s">
        <v>437</v>
      </c>
      <c r="C1813" t="s">
        <v>598</v>
      </c>
      <c r="D1813" t="s">
        <v>410</v>
      </c>
      <c r="E1813">
        <v>183</v>
      </c>
      <c r="F1813">
        <v>62</v>
      </c>
      <c r="G1813">
        <v>107.2</v>
      </c>
      <c r="L1813">
        <v>29</v>
      </c>
      <c r="M1813">
        <v>101</v>
      </c>
      <c r="N1813">
        <v>30</v>
      </c>
      <c r="O1813">
        <v>14</v>
      </c>
      <c r="P1813">
        <v>9</v>
      </c>
    </row>
    <row r="1814" spans="1:16" x14ac:dyDescent="0.2">
      <c r="A1814" t="s">
        <v>358</v>
      </c>
      <c r="B1814" t="s">
        <v>363</v>
      </c>
      <c r="C1814" t="s">
        <v>598</v>
      </c>
      <c r="D1814" t="s">
        <v>410</v>
      </c>
      <c r="E1814">
        <v>179</v>
      </c>
      <c r="F1814">
        <v>62</v>
      </c>
      <c r="G1814">
        <v>108.46</v>
      </c>
      <c r="L1814">
        <v>29</v>
      </c>
      <c r="M1814">
        <v>99</v>
      </c>
      <c r="N1814">
        <v>28</v>
      </c>
      <c r="O1814">
        <v>14</v>
      </c>
      <c r="P1814">
        <v>9</v>
      </c>
    </row>
    <row r="1815" spans="1:16" x14ac:dyDescent="0.2">
      <c r="A1815" t="s">
        <v>358</v>
      </c>
      <c r="B1815" t="s">
        <v>365</v>
      </c>
      <c r="C1815" t="s">
        <v>598</v>
      </c>
      <c r="D1815" t="s">
        <v>410</v>
      </c>
      <c r="E1815">
        <v>2</v>
      </c>
      <c r="G1815">
        <v>27.5</v>
      </c>
      <c r="N1815">
        <v>2</v>
      </c>
    </row>
    <row r="1816" spans="1:16" x14ac:dyDescent="0.2">
      <c r="A1816" t="s">
        <v>358</v>
      </c>
      <c r="B1816" t="s">
        <v>366</v>
      </c>
      <c r="C1816" t="s">
        <v>598</v>
      </c>
      <c r="D1816" t="s">
        <v>410</v>
      </c>
      <c r="E1816">
        <v>2</v>
      </c>
      <c r="G1816">
        <v>74.5</v>
      </c>
      <c r="M1816">
        <v>2</v>
      </c>
    </row>
    <row r="1817" spans="1:16" x14ac:dyDescent="0.2">
      <c r="A1817" t="s">
        <v>358</v>
      </c>
      <c r="B1817" t="s">
        <v>437</v>
      </c>
      <c r="C1817" t="s">
        <v>599</v>
      </c>
      <c r="D1817" t="s">
        <v>410</v>
      </c>
      <c r="E1817">
        <v>3114</v>
      </c>
      <c r="F1817">
        <v>737</v>
      </c>
      <c r="G1817">
        <v>95.62</v>
      </c>
      <c r="L1817">
        <v>6</v>
      </c>
      <c r="M1817">
        <v>2796</v>
      </c>
      <c r="N1817">
        <v>308</v>
      </c>
      <c r="O1817">
        <v>4</v>
      </c>
    </row>
    <row r="1818" spans="1:16" x14ac:dyDescent="0.2">
      <c r="A1818" t="s">
        <v>358</v>
      </c>
      <c r="B1818" t="s">
        <v>363</v>
      </c>
      <c r="C1818" t="s">
        <v>599</v>
      </c>
      <c r="D1818" t="s">
        <v>410</v>
      </c>
      <c r="E1818">
        <v>2976</v>
      </c>
      <c r="F1818">
        <v>730</v>
      </c>
      <c r="G1818">
        <v>97.64</v>
      </c>
      <c r="L1818">
        <v>6</v>
      </c>
      <c r="M1818">
        <v>2689</v>
      </c>
      <c r="N1818">
        <v>278</v>
      </c>
      <c r="O1818">
        <v>3</v>
      </c>
    </row>
    <row r="1819" spans="1:16" x14ac:dyDescent="0.2">
      <c r="A1819" t="s">
        <v>358</v>
      </c>
      <c r="B1819" t="s">
        <v>365</v>
      </c>
      <c r="C1819" t="s">
        <v>599</v>
      </c>
      <c r="D1819" t="s">
        <v>410</v>
      </c>
      <c r="E1819">
        <v>58</v>
      </c>
      <c r="F1819">
        <v>3</v>
      </c>
      <c r="G1819">
        <v>42.72</v>
      </c>
      <c r="M1819">
        <v>49</v>
      </c>
      <c r="N1819">
        <v>9</v>
      </c>
    </row>
    <row r="1820" spans="1:16" x14ac:dyDescent="0.2">
      <c r="A1820" t="s">
        <v>358</v>
      </c>
      <c r="B1820" t="s">
        <v>366</v>
      </c>
      <c r="C1820" t="s">
        <v>599</v>
      </c>
      <c r="D1820" t="s">
        <v>410</v>
      </c>
      <c r="E1820">
        <v>80</v>
      </c>
      <c r="F1820">
        <v>4</v>
      </c>
      <c r="G1820">
        <v>59.06</v>
      </c>
      <c r="M1820">
        <v>58</v>
      </c>
      <c r="N1820">
        <v>21</v>
      </c>
      <c r="O1820">
        <v>1</v>
      </c>
    </row>
    <row r="1821" spans="1:16" x14ac:dyDescent="0.2">
      <c r="A1821" t="s">
        <v>358</v>
      </c>
      <c r="B1821" t="s">
        <v>437</v>
      </c>
      <c r="C1821" t="s">
        <v>600</v>
      </c>
      <c r="D1821" t="s">
        <v>410</v>
      </c>
      <c r="E1821">
        <v>1028</v>
      </c>
      <c r="F1821">
        <v>261</v>
      </c>
      <c r="G1821">
        <v>90.89</v>
      </c>
      <c r="L1821">
        <v>139</v>
      </c>
      <c r="M1821">
        <v>584</v>
      </c>
      <c r="N1821">
        <v>141</v>
      </c>
      <c r="O1821">
        <v>114</v>
      </c>
      <c r="P1821">
        <v>50</v>
      </c>
    </row>
    <row r="1822" spans="1:16" x14ac:dyDescent="0.2">
      <c r="A1822" t="s">
        <v>358</v>
      </c>
      <c r="B1822" t="s">
        <v>363</v>
      </c>
      <c r="C1822" t="s">
        <v>600</v>
      </c>
      <c r="D1822" t="s">
        <v>410</v>
      </c>
      <c r="E1822">
        <v>807</v>
      </c>
      <c r="F1822">
        <v>238</v>
      </c>
      <c r="G1822">
        <v>98.06</v>
      </c>
      <c r="L1822">
        <v>97</v>
      </c>
      <c r="M1822">
        <v>466</v>
      </c>
      <c r="N1822">
        <v>123</v>
      </c>
      <c r="O1822">
        <v>80</v>
      </c>
      <c r="P1822">
        <v>41</v>
      </c>
    </row>
    <row r="1823" spans="1:16" x14ac:dyDescent="0.2">
      <c r="A1823" t="s">
        <v>358</v>
      </c>
      <c r="B1823" t="s">
        <v>364</v>
      </c>
      <c r="C1823" t="s">
        <v>600</v>
      </c>
      <c r="D1823" t="s">
        <v>410</v>
      </c>
      <c r="E1823">
        <v>190</v>
      </c>
      <c r="F1823">
        <v>18</v>
      </c>
      <c r="G1823">
        <v>63.61</v>
      </c>
      <c r="L1823">
        <v>41</v>
      </c>
      <c r="M1823">
        <v>103</v>
      </c>
      <c r="N1823">
        <v>6</v>
      </c>
      <c r="O1823">
        <v>32</v>
      </c>
      <c r="P1823">
        <v>8</v>
      </c>
    </row>
    <row r="1824" spans="1:16" x14ac:dyDescent="0.2">
      <c r="A1824" t="s">
        <v>358</v>
      </c>
      <c r="B1824" t="s">
        <v>365</v>
      </c>
      <c r="C1824" t="s">
        <v>600</v>
      </c>
      <c r="D1824" t="s">
        <v>410</v>
      </c>
      <c r="E1824">
        <v>18</v>
      </c>
      <c r="F1824">
        <v>3</v>
      </c>
      <c r="G1824">
        <v>74.11</v>
      </c>
      <c r="L1824">
        <v>1</v>
      </c>
      <c r="M1824">
        <v>7</v>
      </c>
      <c r="N1824">
        <v>8</v>
      </c>
      <c r="O1824">
        <v>2</v>
      </c>
    </row>
    <row r="1825" spans="1:16" x14ac:dyDescent="0.2">
      <c r="A1825" t="s">
        <v>358</v>
      </c>
      <c r="B1825" t="s">
        <v>366</v>
      </c>
      <c r="C1825" t="s">
        <v>600</v>
      </c>
      <c r="D1825" t="s">
        <v>410</v>
      </c>
      <c r="E1825">
        <v>13</v>
      </c>
      <c r="F1825">
        <v>2</v>
      </c>
      <c r="G1825">
        <v>67.92</v>
      </c>
      <c r="M1825">
        <v>8</v>
      </c>
      <c r="N1825">
        <v>4</v>
      </c>
      <c r="P1825">
        <v>1</v>
      </c>
    </row>
    <row r="1826" spans="1:16" x14ac:dyDescent="0.2">
      <c r="A1826" t="s">
        <v>358</v>
      </c>
      <c r="B1826" t="s">
        <v>437</v>
      </c>
      <c r="C1826" t="s">
        <v>601</v>
      </c>
      <c r="D1826" t="s">
        <v>410</v>
      </c>
      <c r="E1826">
        <v>213</v>
      </c>
      <c r="F1826">
        <v>94</v>
      </c>
      <c r="G1826">
        <v>142.91</v>
      </c>
      <c r="L1826">
        <v>49</v>
      </c>
      <c r="M1826">
        <v>113</v>
      </c>
      <c r="N1826">
        <v>28</v>
      </c>
      <c r="O1826">
        <v>17</v>
      </c>
      <c r="P1826">
        <v>6</v>
      </c>
    </row>
    <row r="1827" spans="1:16" x14ac:dyDescent="0.2">
      <c r="A1827" t="s">
        <v>358</v>
      </c>
      <c r="B1827" t="s">
        <v>363</v>
      </c>
      <c r="C1827" t="s">
        <v>601</v>
      </c>
      <c r="D1827" t="s">
        <v>410</v>
      </c>
      <c r="E1827">
        <v>213</v>
      </c>
      <c r="F1827">
        <v>94</v>
      </c>
      <c r="G1827">
        <v>142.91</v>
      </c>
      <c r="L1827">
        <v>49</v>
      </c>
      <c r="M1827">
        <v>113</v>
      </c>
      <c r="N1827">
        <v>28</v>
      </c>
      <c r="O1827">
        <v>17</v>
      </c>
      <c r="P1827">
        <v>6</v>
      </c>
    </row>
    <row r="1828" spans="1:16" x14ac:dyDescent="0.2">
      <c r="A1828" t="s">
        <v>358</v>
      </c>
      <c r="B1828" t="s">
        <v>437</v>
      </c>
      <c r="C1828" t="s">
        <v>602</v>
      </c>
      <c r="D1828" t="s">
        <v>410</v>
      </c>
      <c r="E1828">
        <v>1766</v>
      </c>
      <c r="F1828">
        <v>466</v>
      </c>
      <c r="G1828">
        <v>94.73</v>
      </c>
      <c r="L1828">
        <v>3</v>
      </c>
      <c r="M1828">
        <v>1522</v>
      </c>
      <c r="N1828">
        <v>240</v>
      </c>
      <c r="O1828">
        <v>1</v>
      </c>
    </row>
    <row r="1829" spans="1:16" x14ac:dyDescent="0.2">
      <c r="A1829" t="s">
        <v>358</v>
      </c>
      <c r="B1829" t="s">
        <v>363</v>
      </c>
      <c r="C1829" t="s">
        <v>602</v>
      </c>
      <c r="D1829" t="s">
        <v>410</v>
      </c>
      <c r="E1829">
        <v>1681</v>
      </c>
      <c r="F1829">
        <v>456</v>
      </c>
      <c r="G1829">
        <v>96.27</v>
      </c>
      <c r="L1829">
        <v>3</v>
      </c>
      <c r="M1829">
        <v>1460</v>
      </c>
      <c r="N1829">
        <v>218</v>
      </c>
    </row>
    <row r="1830" spans="1:16" x14ac:dyDescent="0.2">
      <c r="A1830" t="s">
        <v>358</v>
      </c>
      <c r="B1830" t="s">
        <v>365</v>
      </c>
      <c r="C1830" t="s">
        <v>602</v>
      </c>
      <c r="D1830" t="s">
        <v>410</v>
      </c>
      <c r="E1830">
        <v>47</v>
      </c>
      <c r="F1830">
        <v>4</v>
      </c>
      <c r="G1830">
        <v>49.83</v>
      </c>
      <c r="M1830">
        <v>31</v>
      </c>
      <c r="N1830">
        <v>15</v>
      </c>
      <c r="O1830">
        <v>1</v>
      </c>
    </row>
    <row r="1831" spans="1:16" x14ac:dyDescent="0.2">
      <c r="A1831" t="s">
        <v>358</v>
      </c>
      <c r="B1831" t="s">
        <v>366</v>
      </c>
      <c r="C1831" t="s">
        <v>602</v>
      </c>
      <c r="D1831" t="s">
        <v>410</v>
      </c>
      <c r="E1831">
        <v>38</v>
      </c>
      <c r="F1831">
        <v>6</v>
      </c>
      <c r="G1831">
        <v>82.37</v>
      </c>
      <c r="M1831">
        <v>31</v>
      </c>
      <c r="N1831">
        <v>7</v>
      </c>
    </row>
    <row r="1832" spans="1:16" x14ac:dyDescent="0.2">
      <c r="A1832" t="s">
        <v>358</v>
      </c>
      <c r="B1832" t="s">
        <v>437</v>
      </c>
      <c r="C1832" t="s">
        <v>603</v>
      </c>
      <c r="D1832" t="s">
        <v>410</v>
      </c>
      <c r="E1832">
        <v>1413</v>
      </c>
      <c r="F1832">
        <v>314</v>
      </c>
      <c r="G1832">
        <v>89.46</v>
      </c>
      <c r="L1832">
        <v>235</v>
      </c>
      <c r="M1832">
        <v>759</v>
      </c>
      <c r="N1832">
        <v>209</v>
      </c>
      <c r="O1832">
        <v>145</v>
      </c>
      <c r="P1832">
        <v>65</v>
      </c>
    </row>
    <row r="1833" spans="1:16" x14ac:dyDescent="0.2">
      <c r="A1833" t="s">
        <v>358</v>
      </c>
      <c r="B1833" t="s">
        <v>363</v>
      </c>
      <c r="C1833" t="s">
        <v>603</v>
      </c>
      <c r="D1833" t="s">
        <v>410</v>
      </c>
      <c r="E1833">
        <v>1114</v>
      </c>
      <c r="F1833">
        <v>289</v>
      </c>
      <c r="G1833">
        <v>96.71</v>
      </c>
      <c r="L1833">
        <v>169</v>
      </c>
      <c r="M1833">
        <v>615</v>
      </c>
      <c r="N1833">
        <v>187</v>
      </c>
      <c r="O1833">
        <v>96</v>
      </c>
      <c r="P1833">
        <v>47</v>
      </c>
    </row>
    <row r="1834" spans="1:16" x14ac:dyDescent="0.2">
      <c r="A1834" t="s">
        <v>358</v>
      </c>
      <c r="B1834" t="s">
        <v>364</v>
      </c>
      <c r="C1834" t="s">
        <v>603</v>
      </c>
      <c r="D1834" t="s">
        <v>410</v>
      </c>
      <c r="E1834">
        <v>244</v>
      </c>
      <c r="F1834">
        <v>20</v>
      </c>
      <c r="G1834">
        <v>60.82</v>
      </c>
      <c r="L1834">
        <v>65</v>
      </c>
      <c r="M1834">
        <v>117</v>
      </c>
      <c r="N1834">
        <v>6</v>
      </c>
      <c r="O1834">
        <v>41</v>
      </c>
      <c r="P1834">
        <v>15</v>
      </c>
    </row>
    <row r="1835" spans="1:16" x14ac:dyDescent="0.2">
      <c r="A1835" t="s">
        <v>358</v>
      </c>
      <c r="B1835" t="s">
        <v>365</v>
      </c>
      <c r="C1835" t="s">
        <v>603</v>
      </c>
      <c r="D1835" t="s">
        <v>410</v>
      </c>
      <c r="E1835">
        <v>39</v>
      </c>
      <c r="F1835">
        <v>5</v>
      </c>
      <c r="G1835">
        <v>76.77</v>
      </c>
      <c r="L1835">
        <v>1</v>
      </c>
      <c r="M1835">
        <v>17</v>
      </c>
      <c r="N1835">
        <v>11</v>
      </c>
      <c r="O1835">
        <v>8</v>
      </c>
      <c r="P1835">
        <v>2</v>
      </c>
    </row>
    <row r="1836" spans="1:16" x14ac:dyDescent="0.2">
      <c r="A1836" t="s">
        <v>358</v>
      </c>
      <c r="B1836" t="s">
        <v>366</v>
      </c>
      <c r="C1836" t="s">
        <v>603</v>
      </c>
      <c r="D1836" t="s">
        <v>410</v>
      </c>
      <c r="E1836">
        <v>16</v>
      </c>
      <c r="G1836">
        <v>52.19</v>
      </c>
      <c r="M1836">
        <v>10</v>
      </c>
      <c r="N1836">
        <v>5</v>
      </c>
      <c r="P1836">
        <v>1</v>
      </c>
    </row>
    <row r="1837" spans="1:16" x14ac:dyDescent="0.2">
      <c r="A1837" t="s">
        <v>358</v>
      </c>
      <c r="B1837" t="s">
        <v>437</v>
      </c>
      <c r="C1837" t="s">
        <v>604</v>
      </c>
      <c r="D1837" t="s">
        <v>410</v>
      </c>
      <c r="E1837">
        <v>297</v>
      </c>
      <c r="F1837">
        <v>122</v>
      </c>
      <c r="G1837">
        <v>121.29</v>
      </c>
      <c r="L1837">
        <v>63</v>
      </c>
      <c r="M1837">
        <v>170</v>
      </c>
      <c r="N1837">
        <v>52</v>
      </c>
      <c r="O1837">
        <v>10</v>
      </c>
      <c r="P1837">
        <v>2</v>
      </c>
    </row>
    <row r="1838" spans="1:16" x14ac:dyDescent="0.2">
      <c r="A1838" t="s">
        <v>358</v>
      </c>
      <c r="B1838" t="s">
        <v>363</v>
      </c>
      <c r="C1838" t="s">
        <v>604</v>
      </c>
      <c r="D1838" t="s">
        <v>410</v>
      </c>
      <c r="E1838">
        <v>294</v>
      </c>
      <c r="F1838">
        <v>121</v>
      </c>
      <c r="G1838">
        <v>121.92</v>
      </c>
      <c r="L1838">
        <v>63</v>
      </c>
      <c r="M1838">
        <v>167</v>
      </c>
      <c r="N1838">
        <v>52</v>
      </c>
      <c r="O1838">
        <v>10</v>
      </c>
      <c r="P1838">
        <v>2</v>
      </c>
    </row>
    <row r="1839" spans="1:16" x14ac:dyDescent="0.2">
      <c r="A1839" t="s">
        <v>358</v>
      </c>
      <c r="B1839" t="s">
        <v>365</v>
      </c>
      <c r="C1839" t="s">
        <v>604</v>
      </c>
      <c r="D1839" t="s">
        <v>410</v>
      </c>
      <c r="E1839">
        <v>1</v>
      </c>
      <c r="F1839">
        <v>1</v>
      </c>
      <c r="G1839">
        <v>158</v>
      </c>
      <c r="M1839">
        <v>1</v>
      </c>
    </row>
    <row r="1840" spans="1:16" x14ac:dyDescent="0.2">
      <c r="A1840" t="s">
        <v>358</v>
      </c>
      <c r="B1840" t="s">
        <v>366</v>
      </c>
      <c r="C1840" t="s">
        <v>604</v>
      </c>
      <c r="D1840" t="s">
        <v>410</v>
      </c>
      <c r="E1840">
        <v>2</v>
      </c>
      <c r="G1840">
        <v>10</v>
      </c>
      <c r="M1840">
        <v>2</v>
      </c>
    </row>
    <row r="1841" spans="1:16" x14ac:dyDescent="0.2">
      <c r="A1841" t="s">
        <v>358</v>
      </c>
      <c r="B1841" t="s">
        <v>437</v>
      </c>
      <c r="C1841" t="s">
        <v>605</v>
      </c>
      <c r="D1841" t="s">
        <v>410</v>
      </c>
      <c r="E1841">
        <v>2530</v>
      </c>
      <c r="F1841">
        <v>606</v>
      </c>
      <c r="G1841">
        <v>93.28</v>
      </c>
      <c r="L1841">
        <v>11</v>
      </c>
      <c r="M1841">
        <v>2198</v>
      </c>
      <c r="N1841">
        <v>319</v>
      </c>
      <c r="O1841">
        <v>2</v>
      </c>
    </row>
    <row r="1842" spans="1:16" x14ac:dyDescent="0.2">
      <c r="A1842" t="s">
        <v>358</v>
      </c>
      <c r="B1842" t="s">
        <v>363</v>
      </c>
      <c r="C1842" t="s">
        <v>605</v>
      </c>
      <c r="D1842" t="s">
        <v>410</v>
      </c>
      <c r="E1842">
        <v>2381</v>
      </c>
      <c r="F1842">
        <v>600</v>
      </c>
      <c r="G1842">
        <v>96.33</v>
      </c>
      <c r="L1842">
        <v>11</v>
      </c>
      <c r="M1842">
        <v>2102</v>
      </c>
      <c r="N1842">
        <v>268</v>
      </c>
    </row>
    <row r="1843" spans="1:16" x14ac:dyDescent="0.2">
      <c r="A1843" t="s">
        <v>358</v>
      </c>
      <c r="B1843" t="s">
        <v>364</v>
      </c>
      <c r="C1843" t="s">
        <v>605</v>
      </c>
      <c r="D1843" t="s">
        <v>410</v>
      </c>
      <c r="E1843">
        <v>5</v>
      </c>
      <c r="G1843">
        <v>63.8</v>
      </c>
      <c r="M1843">
        <v>4</v>
      </c>
      <c r="N1843">
        <v>1</v>
      </c>
    </row>
    <row r="1844" spans="1:16" x14ac:dyDescent="0.2">
      <c r="A1844" t="s">
        <v>358</v>
      </c>
      <c r="B1844" t="s">
        <v>365</v>
      </c>
      <c r="C1844" t="s">
        <v>605</v>
      </c>
      <c r="D1844" t="s">
        <v>410</v>
      </c>
      <c r="E1844">
        <v>89</v>
      </c>
      <c r="F1844">
        <v>2</v>
      </c>
      <c r="G1844">
        <v>39.729999999999997</v>
      </c>
      <c r="M1844">
        <v>53</v>
      </c>
      <c r="N1844">
        <v>34</v>
      </c>
      <c r="O1844">
        <v>2</v>
      </c>
    </row>
    <row r="1845" spans="1:16" x14ac:dyDescent="0.2">
      <c r="A1845" t="s">
        <v>358</v>
      </c>
      <c r="B1845" t="s">
        <v>366</v>
      </c>
      <c r="C1845" t="s">
        <v>605</v>
      </c>
      <c r="D1845" t="s">
        <v>410</v>
      </c>
      <c r="E1845">
        <v>55</v>
      </c>
      <c r="F1845">
        <v>4</v>
      </c>
      <c r="G1845">
        <v>50.93</v>
      </c>
      <c r="M1845">
        <v>39</v>
      </c>
      <c r="N1845">
        <v>16</v>
      </c>
    </row>
    <row r="1846" spans="1:16" x14ac:dyDescent="0.2">
      <c r="A1846" t="s">
        <v>358</v>
      </c>
      <c r="B1846" t="s">
        <v>437</v>
      </c>
      <c r="C1846" t="s">
        <v>606</v>
      </c>
      <c r="D1846" t="s">
        <v>410</v>
      </c>
      <c r="E1846">
        <v>3486</v>
      </c>
      <c r="F1846">
        <v>700</v>
      </c>
      <c r="G1846">
        <v>87.43</v>
      </c>
      <c r="L1846">
        <v>645</v>
      </c>
      <c r="M1846">
        <v>1784</v>
      </c>
      <c r="N1846">
        <v>420</v>
      </c>
      <c r="O1846">
        <v>479</v>
      </c>
      <c r="P1846">
        <v>158</v>
      </c>
    </row>
    <row r="1847" spans="1:16" x14ac:dyDescent="0.2">
      <c r="A1847" t="s">
        <v>358</v>
      </c>
      <c r="B1847" t="s">
        <v>363</v>
      </c>
      <c r="C1847" t="s">
        <v>606</v>
      </c>
      <c r="D1847" t="s">
        <v>410</v>
      </c>
      <c r="E1847">
        <v>2452</v>
      </c>
      <c r="F1847">
        <v>607</v>
      </c>
      <c r="G1847">
        <v>97.35</v>
      </c>
      <c r="L1847">
        <v>354</v>
      </c>
      <c r="M1847">
        <v>1370</v>
      </c>
      <c r="N1847">
        <v>378</v>
      </c>
      <c r="O1847">
        <v>221</v>
      </c>
      <c r="P1847">
        <v>129</v>
      </c>
    </row>
    <row r="1848" spans="1:16" x14ac:dyDescent="0.2">
      <c r="A1848" t="s">
        <v>358</v>
      </c>
      <c r="B1848" t="s">
        <v>364</v>
      </c>
      <c r="C1848" t="s">
        <v>606</v>
      </c>
      <c r="D1848" t="s">
        <v>410</v>
      </c>
      <c r="E1848">
        <v>933</v>
      </c>
      <c r="F1848">
        <v>73</v>
      </c>
      <c r="G1848">
        <v>60.28</v>
      </c>
      <c r="L1848">
        <v>290</v>
      </c>
      <c r="M1848">
        <v>345</v>
      </c>
      <c r="N1848">
        <v>27</v>
      </c>
      <c r="O1848">
        <v>244</v>
      </c>
      <c r="P1848">
        <v>27</v>
      </c>
    </row>
    <row r="1849" spans="1:16" x14ac:dyDescent="0.2">
      <c r="A1849" t="s">
        <v>358</v>
      </c>
      <c r="B1849" t="s">
        <v>365</v>
      </c>
      <c r="C1849" t="s">
        <v>606</v>
      </c>
      <c r="D1849" t="s">
        <v>410</v>
      </c>
      <c r="E1849">
        <v>51</v>
      </c>
      <c r="F1849">
        <v>6</v>
      </c>
      <c r="G1849">
        <v>90.61</v>
      </c>
      <c r="M1849">
        <v>32</v>
      </c>
      <c r="N1849">
        <v>10</v>
      </c>
      <c r="O1849">
        <v>9</v>
      </c>
    </row>
    <row r="1850" spans="1:16" x14ac:dyDescent="0.2">
      <c r="A1850" t="s">
        <v>358</v>
      </c>
      <c r="B1850" t="s">
        <v>366</v>
      </c>
      <c r="C1850" t="s">
        <v>606</v>
      </c>
      <c r="D1850" t="s">
        <v>410</v>
      </c>
      <c r="E1850">
        <v>50</v>
      </c>
      <c r="F1850">
        <v>14</v>
      </c>
      <c r="G1850">
        <v>104.48</v>
      </c>
      <c r="L1850">
        <v>1</v>
      </c>
      <c r="M1850">
        <v>37</v>
      </c>
      <c r="N1850">
        <v>5</v>
      </c>
      <c r="O1850">
        <v>5</v>
      </c>
      <c r="P1850">
        <v>2</v>
      </c>
    </row>
    <row r="1851" spans="1:16" x14ac:dyDescent="0.2">
      <c r="A1851" t="s">
        <v>358</v>
      </c>
      <c r="B1851" t="s">
        <v>437</v>
      </c>
      <c r="C1851" t="s">
        <v>607</v>
      </c>
      <c r="D1851" t="s">
        <v>410</v>
      </c>
      <c r="E1851">
        <v>487</v>
      </c>
      <c r="F1851">
        <v>217</v>
      </c>
      <c r="G1851">
        <v>131.58000000000001</v>
      </c>
      <c r="L1851">
        <v>124</v>
      </c>
      <c r="M1851">
        <v>203</v>
      </c>
      <c r="N1851">
        <v>71</v>
      </c>
      <c r="O1851">
        <v>47</v>
      </c>
      <c r="P1851">
        <v>41</v>
      </c>
    </row>
    <row r="1852" spans="1:16" x14ac:dyDescent="0.2">
      <c r="A1852" t="s">
        <v>358</v>
      </c>
      <c r="B1852" t="s">
        <v>363</v>
      </c>
      <c r="C1852" t="s">
        <v>607</v>
      </c>
      <c r="D1852" t="s">
        <v>410</v>
      </c>
      <c r="E1852">
        <v>485</v>
      </c>
      <c r="F1852">
        <v>216</v>
      </c>
      <c r="G1852">
        <v>131.74</v>
      </c>
      <c r="L1852">
        <v>123</v>
      </c>
      <c r="M1852">
        <v>203</v>
      </c>
      <c r="N1852">
        <v>71</v>
      </c>
      <c r="O1852">
        <v>47</v>
      </c>
      <c r="P1852">
        <v>40</v>
      </c>
    </row>
    <row r="1853" spans="1:16" x14ac:dyDescent="0.2">
      <c r="A1853" t="s">
        <v>358</v>
      </c>
      <c r="B1853" t="s">
        <v>365</v>
      </c>
      <c r="C1853" t="s">
        <v>607</v>
      </c>
      <c r="D1853" t="s">
        <v>410</v>
      </c>
      <c r="E1853">
        <v>2</v>
      </c>
      <c r="F1853">
        <v>1</v>
      </c>
      <c r="G1853">
        <v>93</v>
      </c>
      <c r="L1853">
        <v>1</v>
      </c>
      <c r="P1853">
        <v>1</v>
      </c>
    </row>
    <row r="1854" spans="1:16" x14ac:dyDescent="0.2">
      <c r="A1854" t="s">
        <v>358</v>
      </c>
      <c r="B1854" t="s">
        <v>437</v>
      </c>
      <c r="C1854" t="s">
        <v>608</v>
      </c>
      <c r="D1854" t="s">
        <v>410</v>
      </c>
      <c r="E1854">
        <v>355</v>
      </c>
      <c r="F1854">
        <v>144</v>
      </c>
      <c r="G1854">
        <v>120</v>
      </c>
      <c r="L1854">
        <v>72</v>
      </c>
      <c r="M1854">
        <v>188</v>
      </c>
      <c r="N1854">
        <v>70</v>
      </c>
      <c r="O1854">
        <v>21</v>
      </c>
      <c r="P1854">
        <v>4</v>
      </c>
    </row>
    <row r="1855" spans="1:16" x14ac:dyDescent="0.2">
      <c r="A1855" t="s">
        <v>358</v>
      </c>
      <c r="B1855" t="s">
        <v>363</v>
      </c>
      <c r="C1855" t="s">
        <v>608</v>
      </c>
      <c r="D1855" t="s">
        <v>410</v>
      </c>
      <c r="E1855">
        <v>353</v>
      </c>
      <c r="F1855">
        <v>144</v>
      </c>
      <c r="G1855">
        <v>120.16</v>
      </c>
      <c r="L1855">
        <v>72</v>
      </c>
      <c r="M1855">
        <v>186</v>
      </c>
      <c r="N1855">
        <v>70</v>
      </c>
      <c r="O1855">
        <v>21</v>
      </c>
      <c r="P1855">
        <v>4</v>
      </c>
    </row>
    <row r="1856" spans="1:16" x14ac:dyDescent="0.2">
      <c r="A1856" t="s">
        <v>358</v>
      </c>
      <c r="B1856" t="s">
        <v>365</v>
      </c>
      <c r="C1856" t="s">
        <v>608</v>
      </c>
      <c r="D1856" t="s">
        <v>410</v>
      </c>
      <c r="E1856">
        <v>1</v>
      </c>
      <c r="G1856">
        <v>72</v>
      </c>
      <c r="M1856">
        <v>1</v>
      </c>
    </row>
    <row r="1857" spans="1:16" x14ac:dyDescent="0.2">
      <c r="A1857" t="s">
        <v>358</v>
      </c>
      <c r="B1857" t="s">
        <v>366</v>
      </c>
      <c r="C1857" t="s">
        <v>608</v>
      </c>
      <c r="D1857" t="s">
        <v>410</v>
      </c>
      <c r="E1857">
        <v>1</v>
      </c>
      <c r="G1857">
        <v>111</v>
      </c>
      <c r="M1857">
        <v>1</v>
      </c>
    </row>
    <row r="1858" spans="1:16" x14ac:dyDescent="0.2">
      <c r="A1858" t="s">
        <v>358</v>
      </c>
      <c r="B1858" t="s">
        <v>437</v>
      </c>
      <c r="C1858" t="s">
        <v>609</v>
      </c>
      <c r="D1858" t="s">
        <v>410</v>
      </c>
      <c r="E1858">
        <v>5988</v>
      </c>
      <c r="F1858">
        <v>1269</v>
      </c>
      <c r="G1858">
        <v>91.1</v>
      </c>
      <c r="L1858">
        <v>6</v>
      </c>
      <c r="M1858">
        <v>5215</v>
      </c>
      <c r="N1858">
        <v>761</v>
      </c>
      <c r="O1858">
        <v>6</v>
      </c>
    </row>
    <row r="1859" spans="1:16" x14ac:dyDescent="0.2">
      <c r="A1859" t="s">
        <v>358</v>
      </c>
      <c r="B1859" t="s">
        <v>363</v>
      </c>
      <c r="C1859" t="s">
        <v>609</v>
      </c>
      <c r="D1859" t="s">
        <v>410</v>
      </c>
      <c r="E1859">
        <v>5679</v>
      </c>
      <c r="F1859">
        <v>1246</v>
      </c>
      <c r="G1859">
        <v>92.66</v>
      </c>
      <c r="L1859">
        <v>5</v>
      </c>
      <c r="M1859">
        <v>5004</v>
      </c>
      <c r="N1859">
        <v>664</v>
      </c>
      <c r="O1859">
        <v>6</v>
      </c>
    </row>
    <row r="1860" spans="1:16" x14ac:dyDescent="0.2">
      <c r="A1860" t="s">
        <v>358</v>
      </c>
      <c r="B1860" t="s">
        <v>364</v>
      </c>
      <c r="C1860" t="s">
        <v>609</v>
      </c>
      <c r="D1860" t="s">
        <v>410</v>
      </c>
      <c r="E1860">
        <v>3</v>
      </c>
      <c r="G1860">
        <v>76</v>
      </c>
      <c r="M1860">
        <v>3</v>
      </c>
    </row>
    <row r="1861" spans="1:16" x14ac:dyDescent="0.2">
      <c r="A1861" t="s">
        <v>358</v>
      </c>
      <c r="B1861" t="s">
        <v>365</v>
      </c>
      <c r="C1861" t="s">
        <v>609</v>
      </c>
      <c r="D1861" t="s">
        <v>410</v>
      </c>
      <c r="E1861">
        <v>136</v>
      </c>
      <c r="F1861">
        <v>11</v>
      </c>
      <c r="G1861">
        <v>54.95</v>
      </c>
      <c r="L1861">
        <v>1</v>
      </c>
      <c r="M1861">
        <v>94</v>
      </c>
      <c r="N1861">
        <v>41</v>
      </c>
    </row>
    <row r="1862" spans="1:16" x14ac:dyDescent="0.2">
      <c r="A1862" t="s">
        <v>358</v>
      </c>
      <c r="B1862" t="s">
        <v>366</v>
      </c>
      <c r="C1862" t="s">
        <v>609</v>
      </c>
      <c r="D1862" t="s">
        <v>410</v>
      </c>
      <c r="E1862">
        <v>170</v>
      </c>
      <c r="F1862">
        <v>12</v>
      </c>
      <c r="G1862">
        <v>68.03</v>
      </c>
      <c r="M1862">
        <v>114</v>
      </c>
      <c r="N1862">
        <v>56</v>
      </c>
    </row>
    <row r="1863" spans="1:16" x14ac:dyDescent="0.2">
      <c r="A1863" t="s">
        <v>358</v>
      </c>
      <c r="B1863" t="s">
        <v>437</v>
      </c>
      <c r="C1863" t="s">
        <v>610</v>
      </c>
      <c r="D1863" t="s">
        <v>410</v>
      </c>
      <c r="E1863">
        <v>3128</v>
      </c>
      <c r="F1863">
        <v>419</v>
      </c>
      <c r="G1863">
        <v>73.569999999999993</v>
      </c>
      <c r="L1863">
        <v>603</v>
      </c>
      <c r="M1863">
        <v>1665</v>
      </c>
      <c r="N1863">
        <v>418</v>
      </c>
      <c r="O1863">
        <v>274</v>
      </c>
      <c r="P1863">
        <v>167</v>
      </c>
    </row>
    <row r="1864" spans="1:16" x14ac:dyDescent="0.2">
      <c r="A1864" t="s">
        <v>358</v>
      </c>
      <c r="B1864" t="s">
        <v>363</v>
      </c>
      <c r="C1864" t="s">
        <v>610</v>
      </c>
      <c r="D1864" t="s">
        <v>410</v>
      </c>
      <c r="E1864">
        <v>2358</v>
      </c>
      <c r="F1864">
        <v>280</v>
      </c>
      <c r="G1864">
        <v>73.03</v>
      </c>
      <c r="L1864">
        <v>485</v>
      </c>
      <c r="M1864">
        <v>1141</v>
      </c>
      <c r="N1864">
        <v>378</v>
      </c>
      <c r="O1864">
        <v>218</v>
      </c>
      <c r="P1864">
        <v>135</v>
      </c>
    </row>
    <row r="1865" spans="1:16" x14ac:dyDescent="0.2">
      <c r="A1865" t="s">
        <v>358</v>
      </c>
      <c r="B1865" t="s">
        <v>364</v>
      </c>
      <c r="C1865" t="s">
        <v>610</v>
      </c>
      <c r="D1865" t="s">
        <v>410</v>
      </c>
      <c r="E1865">
        <v>692</v>
      </c>
      <c r="F1865">
        <v>130</v>
      </c>
      <c r="G1865">
        <v>75.849999999999994</v>
      </c>
      <c r="L1865">
        <v>116</v>
      </c>
      <c r="M1865">
        <v>489</v>
      </c>
      <c r="N1865">
        <v>19</v>
      </c>
      <c r="O1865">
        <v>41</v>
      </c>
      <c r="P1865">
        <v>27</v>
      </c>
    </row>
    <row r="1866" spans="1:16" x14ac:dyDescent="0.2">
      <c r="A1866" t="s">
        <v>358</v>
      </c>
      <c r="B1866" t="s">
        <v>365</v>
      </c>
      <c r="C1866" t="s">
        <v>610</v>
      </c>
      <c r="D1866" t="s">
        <v>410</v>
      </c>
      <c r="E1866">
        <v>52</v>
      </c>
      <c r="F1866">
        <v>9</v>
      </c>
      <c r="G1866">
        <v>79.44</v>
      </c>
      <c r="L1866">
        <v>1</v>
      </c>
      <c r="M1866">
        <v>23</v>
      </c>
      <c r="N1866">
        <v>10</v>
      </c>
      <c r="O1866">
        <v>15</v>
      </c>
      <c r="P1866">
        <v>3</v>
      </c>
    </row>
    <row r="1867" spans="1:16" x14ac:dyDescent="0.2">
      <c r="A1867" t="s">
        <v>358</v>
      </c>
      <c r="B1867" t="s">
        <v>366</v>
      </c>
      <c r="C1867" t="s">
        <v>610</v>
      </c>
      <c r="D1867" t="s">
        <v>410</v>
      </c>
      <c r="E1867">
        <v>26</v>
      </c>
      <c r="G1867">
        <v>50.46</v>
      </c>
      <c r="L1867">
        <v>1</v>
      </c>
      <c r="M1867">
        <v>12</v>
      </c>
      <c r="N1867">
        <v>11</v>
      </c>
      <c r="P1867">
        <v>2</v>
      </c>
    </row>
    <row r="1868" spans="1:16" x14ac:dyDescent="0.2">
      <c r="A1868" t="s">
        <v>358</v>
      </c>
      <c r="B1868" t="s">
        <v>437</v>
      </c>
      <c r="C1868" t="s">
        <v>611</v>
      </c>
      <c r="D1868" t="s">
        <v>410</v>
      </c>
      <c r="E1868">
        <v>1178</v>
      </c>
      <c r="F1868">
        <v>575</v>
      </c>
      <c r="G1868">
        <v>134.29</v>
      </c>
      <c r="L1868">
        <v>266</v>
      </c>
      <c r="M1868">
        <v>623</v>
      </c>
      <c r="N1868">
        <v>155</v>
      </c>
      <c r="O1868">
        <v>84</v>
      </c>
      <c r="P1868">
        <v>50</v>
      </c>
    </row>
    <row r="1869" spans="1:16" x14ac:dyDescent="0.2">
      <c r="A1869" t="s">
        <v>358</v>
      </c>
      <c r="B1869" t="s">
        <v>363</v>
      </c>
      <c r="C1869" t="s">
        <v>611</v>
      </c>
      <c r="D1869" t="s">
        <v>410</v>
      </c>
      <c r="E1869">
        <v>1171</v>
      </c>
      <c r="F1869">
        <v>572</v>
      </c>
      <c r="G1869">
        <v>133.66999999999999</v>
      </c>
      <c r="L1869">
        <v>262</v>
      </c>
      <c r="M1869">
        <v>621</v>
      </c>
      <c r="N1869">
        <v>155</v>
      </c>
      <c r="O1869">
        <v>83</v>
      </c>
      <c r="P1869">
        <v>50</v>
      </c>
    </row>
    <row r="1870" spans="1:16" x14ac:dyDescent="0.2">
      <c r="A1870" t="s">
        <v>358</v>
      </c>
      <c r="B1870" t="s">
        <v>364</v>
      </c>
      <c r="C1870" t="s">
        <v>611</v>
      </c>
      <c r="D1870" t="s">
        <v>410</v>
      </c>
      <c r="E1870">
        <v>1</v>
      </c>
      <c r="G1870">
        <v>25</v>
      </c>
      <c r="O1870">
        <v>1</v>
      </c>
    </row>
    <row r="1871" spans="1:16" x14ac:dyDescent="0.2">
      <c r="A1871" t="s">
        <v>358</v>
      </c>
      <c r="B1871" t="s">
        <v>365</v>
      </c>
      <c r="C1871" t="s">
        <v>611</v>
      </c>
      <c r="D1871" t="s">
        <v>410</v>
      </c>
      <c r="E1871">
        <v>4</v>
      </c>
      <c r="F1871">
        <v>1</v>
      </c>
      <c r="G1871">
        <v>314.25</v>
      </c>
      <c r="L1871">
        <v>4</v>
      </c>
    </row>
    <row r="1872" spans="1:16" x14ac:dyDescent="0.2">
      <c r="A1872" t="s">
        <v>358</v>
      </c>
      <c r="B1872" t="s">
        <v>366</v>
      </c>
      <c r="C1872" t="s">
        <v>611</v>
      </c>
      <c r="D1872" t="s">
        <v>410</v>
      </c>
      <c r="E1872">
        <v>2</v>
      </c>
      <c r="F1872">
        <v>2</v>
      </c>
      <c r="G1872">
        <v>190</v>
      </c>
      <c r="M1872">
        <v>2</v>
      </c>
    </row>
    <row r="1873" spans="1:16" x14ac:dyDescent="0.2">
      <c r="A1873" t="s">
        <v>358</v>
      </c>
      <c r="B1873" t="s">
        <v>437</v>
      </c>
      <c r="C1873" t="s">
        <v>612</v>
      </c>
      <c r="D1873" t="s">
        <v>410</v>
      </c>
      <c r="E1873">
        <v>6329</v>
      </c>
      <c r="F1873">
        <v>1359</v>
      </c>
      <c r="G1873">
        <v>92.31</v>
      </c>
      <c r="L1873">
        <v>22</v>
      </c>
      <c r="M1873">
        <v>5491</v>
      </c>
      <c r="N1873">
        <v>808</v>
      </c>
      <c r="O1873">
        <v>8</v>
      </c>
    </row>
    <row r="1874" spans="1:16" x14ac:dyDescent="0.2">
      <c r="A1874" t="s">
        <v>358</v>
      </c>
      <c r="B1874" t="s">
        <v>363</v>
      </c>
      <c r="C1874" t="s">
        <v>612</v>
      </c>
      <c r="D1874" t="s">
        <v>410</v>
      </c>
      <c r="E1874">
        <v>6065</v>
      </c>
      <c r="F1874">
        <v>1337</v>
      </c>
      <c r="G1874">
        <v>93.88</v>
      </c>
      <c r="L1874">
        <v>22</v>
      </c>
      <c r="M1874">
        <v>5312</v>
      </c>
      <c r="N1874">
        <v>726</v>
      </c>
      <c r="O1874">
        <v>5</v>
      </c>
    </row>
    <row r="1875" spans="1:16" x14ac:dyDescent="0.2">
      <c r="A1875" t="s">
        <v>358</v>
      </c>
      <c r="B1875" t="s">
        <v>365</v>
      </c>
      <c r="C1875" t="s">
        <v>612</v>
      </c>
      <c r="D1875" t="s">
        <v>410</v>
      </c>
      <c r="E1875">
        <v>138</v>
      </c>
      <c r="F1875">
        <v>14</v>
      </c>
      <c r="G1875">
        <v>59.03</v>
      </c>
      <c r="M1875">
        <v>89</v>
      </c>
      <c r="N1875">
        <v>46</v>
      </c>
      <c r="O1875">
        <v>3</v>
      </c>
    </row>
    <row r="1876" spans="1:16" x14ac:dyDescent="0.2">
      <c r="A1876" t="s">
        <v>358</v>
      </c>
      <c r="B1876" t="s">
        <v>366</v>
      </c>
      <c r="C1876" t="s">
        <v>612</v>
      </c>
      <c r="D1876" t="s">
        <v>410</v>
      </c>
      <c r="E1876">
        <v>126</v>
      </c>
      <c r="F1876">
        <v>8</v>
      </c>
      <c r="G1876">
        <v>53.31</v>
      </c>
      <c r="M1876">
        <v>90</v>
      </c>
      <c r="N1876">
        <v>36</v>
      </c>
    </row>
    <row r="1877" spans="1:16" x14ac:dyDescent="0.2">
      <c r="A1877" t="s">
        <v>358</v>
      </c>
      <c r="B1877" t="s">
        <v>437</v>
      </c>
      <c r="C1877" t="s">
        <v>613</v>
      </c>
      <c r="D1877" t="s">
        <v>410</v>
      </c>
      <c r="E1877">
        <v>2266</v>
      </c>
      <c r="F1877">
        <v>182</v>
      </c>
      <c r="G1877">
        <v>66.73</v>
      </c>
      <c r="L1877">
        <v>361</v>
      </c>
      <c r="M1877">
        <v>1255</v>
      </c>
      <c r="N1877">
        <v>303</v>
      </c>
      <c r="O1877">
        <v>237</v>
      </c>
      <c r="P1877">
        <v>110</v>
      </c>
    </row>
    <row r="1878" spans="1:16" x14ac:dyDescent="0.2">
      <c r="A1878" t="s">
        <v>358</v>
      </c>
      <c r="B1878" t="s">
        <v>363</v>
      </c>
      <c r="C1878" t="s">
        <v>613</v>
      </c>
      <c r="D1878" t="s">
        <v>410</v>
      </c>
      <c r="E1878">
        <v>1680</v>
      </c>
      <c r="F1878">
        <v>118</v>
      </c>
      <c r="G1878">
        <v>67.569999999999993</v>
      </c>
      <c r="L1878">
        <v>257</v>
      </c>
      <c r="M1878">
        <v>954</v>
      </c>
      <c r="N1878">
        <v>261</v>
      </c>
      <c r="O1878">
        <v>136</v>
      </c>
      <c r="P1878">
        <v>72</v>
      </c>
    </row>
    <row r="1879" spans="1:16" x14ac:dyDescent="0.2">
      <c r="A1879" t="s">
        <v>358</v>
      </c>
      <c r="B1879" t="s">
        <v>364</v>
      </c>
      <c r="C1879" t="s">
        <v>613</v>
      </c>
      <c r="D1879" t="s">
        <v>410</v>
      </c>
      <c r="E1879">
        <v>483</v>
      </c>
      <c r="F1879">
        <v>54</v>
      </c>
      <c r="G1879">
        <v>63.18</v>
      </c>
      <c r="L1879">
        <v>100</v>
      </c>
      <c r="M1879">
        <v>256</v>
      </c>
      <c r="N1879">
        <v>9</v>
      </c>
      <c r="O1879">
        <v>93</v>
      </c>
      <c r="P1879">
        <v>25</v>
      </c>
    </row>
    <row r="1880" spans="1:16" x14ac:dyDescent="0.2">
      <c r="A1880" t="s">
        <v>358</v>
      </c>
      <c r="B1880" t="s">
        <v>365</v>
      </c>
      <c r="C1880" t="s">
        <v>613</v>
      </c>
      <c r="D1880" t="s">
        <v>410</v>
      </c>
      <c r="E1880">
        <v>80</v>
      </c>
      <c r="F1880">
        <v>7</v>
      </c>
      <c r="G1880">
        <v>69.040000000000006</v>
      </c>
      <c r="L1880">
        <v>3</v>
      </c>
      <c r="M1880">
        <v>29</v>
      </c>
      <c r="N1880">
        <v>27</v>
      </c>
      <c r="O1880">
        <v>8</v>
      </c>
      <c r="P1880">
        <v>13</v>
      </c>
    </row>
    <row r="1881" spans="1:16" x14ac:dyDescent="0.2">
      <c r="A1881" t="s">
        <v>358</v>
      </c>
      <c r="B1881" t="s">
        <v>366</v>
      </c>
      <c r="C1881" t="s">
        <v>613</v>
      </c>
      <c r="D1881" t="s">
        <v>410</v>
      </c>
      <c r="E1881">
        <v>23</v>
      </c>
      <c r="F1881">
        <v>3</v>
      </c>
      <c r="G1881">
        <v>71.430000000000007</v>
      </c>
      <c r="L1881">
        <v>1</v>
      </c>
      <c r="M1881">
        <v>16</v>
      </c>
      <c r="N1881">
        <v>6</v>
      </c>
    </row>
    <row r="1882" spans="1:16" x14ac:dyDescent="0.2">
      <c r="A1882" t="s">
        <v>358</v>
      </c>
      <c r="B1882" t="s">
        <v>437</v>
      </c>
      <c r="C1882" t="s">
        <v>614</v>
      </c>
      <c r="D1882" t="s">
        <v>410</v>
      </c>
      <c r="E1882">
        <v>1004</v>
      </c>
      <c r="F1882">
        <v>334</v>
      </c>
      <c r="G1882">
        <v>94.02</v>
      </c>
      <c r="L1882">
        <v>227</v>
      </c>
      <c r="M1882">
        <v>467</v>
      </c>
      <c r="N1882">
        <v>242</v>
      </c>
      <c r="O1882">
        <v>48</v>
      </c>
      <c r="P1882">
        <v>20</v>
      </c>
    </row>
    <row r="1883" spans="1:16" x14ac:dyDescent="0.2">
      <c r="A1883" t="s">
        <v>358</v>
      </c>
      <c r="B1883" t="s">
        <v>363</v>
      </c>
      <c r="C1883" t="s">
        <v>614</v>
      </c>
      <c r="D1883" t="s">
        <v>410</v>
      </c>
      <c r="E1883">
        <v>1001</v>
      </c>
      <c r="F1883">
        <v>334</v>
      </c>
      <c r="G1883">
        <v>94.12</v>
      </c>
      <c r="L1883">
        <v>227</v>
      </c>
      <c r="M1883">
        <v>464</v>
      </c>
      <c r="N1883">
        <v>242</v>
      </c>
      <c r="O1883">
        <v>48</v>
      </c>
      <c r="P1883">
        <v>20</v>
      </c>
    </row>
    <row r="1884" spans="1:16" x14ac:dyDescent="0.2">
      <c r="A1884" t="s">
        <v>358</v>
      </c>
      <c r="B1884" t="s">
        <v>364</v>
      </c>
      <c r="C1884" t="s">
        <v>614</v>
      </c>
      <c r="D1884" t="s">
        <v>410</v>
      </c>
      <c r="E1884">
        <v>1</v>
      </c>
      <c r="G1884">
        <v>20</v>
      </c>
      <c r="M1884">
        <v>1</v>
      </c>
    </row>
    <row r="1885" spans="1:16" x14ac:dyDescent="0.2">
      <c r="A1885" t="s">
        <v>358</v>
      </c>
      <c r="B1885" t="s">
        <v>365</v>
      </c>
      <c r="C1885" t="s">
        <v>614</v>
      </c>
      <c r="D1885" t="s">
        <v>410</v>
      </c>
      <c r="E1885">
        <v>2</v>
      </c>
      <c r="G1885">
        <v>81.5</v>
      </c>
      <c r="M1885">
        <v>2</v>
      </c>
    </row>
    <row r="1886" spans="1:16" x14ac:dyDescent="0.2">
      <c r="A1886" t="s">
        <v>358</v>
      </c>
      <c r="B1886" t="s">
        <v>437</v>
      </c>
      <c r="C1886" t="s">
        <v>615</v>
      </c>
      <c r="D1886" t="s">
        <v>410</v>
      </c>
      <c r="E1886">
        <v>5307</v>
      </c>
      <c r="F1886">
        <v>720</v>
      </c>
      <c r="G1886">
        <v>72.03</v>
      </c>
      <c r="L1886">
        <v>19</v>
      </c>
      <c r="M1886">
        <v>4392</v>
      </c>
      <c r="N1886">
        <v>884</v>
      </c>
      <c r="O1886">
        <v>12</v>
      </c>
    </row>
    <row r="1887" spans="1:16" x14ac:dyDescent="0.2">
      <c r="A1887" t="s">
        <v>358</v>
      </c>
      <c r="B1887" t="s">
        <v>363</v>
      </c>
      <c r="C1887" t="s">
        <v>615</v>
      </c>
      <c r="D1887" t="s">
        <v>410</v>
      </c>
      <c r="E1887">
        <v>5099</v>
      </c>
      <c r="F1887">
        <v>700</v>
      </c>
      <c r="G1887">
        <v>72.92</v>
      </c>
      <c r="L1887">
        <v>19</v>
      </c>
      <c r="M1887">
        <v>4238</v>
      </c>
      <c r="N1887">
        <v>841</v>
      </c>
      <c r="O1887">
        <v>1</v>
      </c>
    </row>
    <row r="1888" spans="1:16" x14ac:dyDescent="0.2">
      <c r="A1888" t="s">
        <v>358</v>
      </c>
      <c r="B1888" t="s">
        <v>364</v>
      </c>
      <c r="C1888" t="s">
        <v>615</v>
      </c>
      <c r="D1888" t="s">
        <v>410</v>
      </c>
      <c r="E1888">
        <v>1</v>
      </c>
      <c r="G1888">
        <v>37</v>
      </c>
      <c r="M1888">
        <v>1</v>
      </c>
    </row>
    <row r="1889" spans="1:16" x14ac:dyDescent="0.2">
      <c r="A1889" t="s">
        <v>358</v>
      </c>
      <c r="B1889" t="s">
        <v>365</v>
      </c>
      <c r="C1889" t="s">
        <v>615</v>
      </c>
      <c r="D1889" t="s">
        <v>410</v>
      </c>
      <c r="E1889">
        <v>133</v>
      </c>
      <c r="F1889">
        <v>15</v>
      </c>
      <c r="G1889">
        <v>50.08</v>
      </c>
      <c r="M1889">
        <v>99</v>
      </c>
      <c r="N1889">
        <v>23</v>
      </c>
      <c r="O1889">
        <v>11</v>
      </c>
    </row>
    <row r="1890" spans="1:16" x14ac:dyDescent="0.2">
      <c r="A1890" t="s">
        <v>358</v>
      </c>
      <c r="B1890" t="s">
        <v>366</v>
      </c>
      <c r="C1890" t="s">
        <v>615</v>
      </c>
      <c r="D1890" t="s">
        <v>410</v>
      </c>
      <c r="E1890">
        <v>74</v>
      </c>
      <c r="F1890">
        <v>5</v>
      </c>
      <c r="G1890">
        <v>50.42</v>
      </c>
      <c r="M1890">
        <v>54</v>
      </c>
      <c r="N1890">
        <v>20</v>
      </c>
    </row>
    <row r="1891" spans="1:16" x14ac:dyDescent="0.2">
      <c r="A1891" t="s">
        <v>358</v>
      </c>
      <c r="B1891" t="s">
        <v>437</v>
      </c>
      <c r="C1891" t="s">
        <v>616</v>
      </c>
      <c r="D1891" t="s">
        <v>410</v>
      </c>
      <c r="E1891">
        <v>1523</v>
      </c>
      <c r="F1891">
        <v>195</v>
      </c>
      <c r="G1891">
        <v>71.98</v>
      </c>
      <c r="L1891">
        <v>247</v>
      </c>
      <c r="M1891">
        <v>735</v>
      </c>
      <c r="N1891">
        <v>245</v>
      </c>
      <c r="O1891">
        <v>195</v>
      </c>
      <c r="P1891">
        <v>99</v>
      </c>
    </row>
    <row r="1892" spans="1:16" x14ac:dyDescent="0.2">
      <c r="A1892" t="s">
        <v>358</v>
      </c>
      <c r="B1892" t="s">
        <v>363</v>
      </c>
      <c r="C1892" t="s">
        <v>616</v>
      </c>
      <c r="D1892" t="s">
        <v>410</v>
      </c>
      <c r="E1892">
        <v>1186</v>
      </c>
      <c r="F1892">
        <v>157</v>
      </c>
      <c r="G1892">
        <v>73.89</v>
      </c>
      <c r="L1892">
        <v>182</v>
      </c>
      <c r="M1892">
        <v>568</v>
      </c>
      <c r="N1892">
        <v>233</v>
      </c>
      <c r="O1892">
        <v>126</v>
      </c>
      <c r="P1892">
        <v>75</v>
      </c>
    </row>
    <row r="1893" spans="1:16" x14ac:dyDescent="0.2">
      <c r="A1893" t="s">
        <v>358</v>
      </c>
      <c r="B1893" t="s">
        <v>364</v>
      </c>
      <c r="C1893" t="s">
        <v>616</v>
      </c>
      <c r="D1893" t="s">
        <v>410</v>
      </c>
      <c r="E1893">
        <v>309</v>
      </c>
      <c r="F1893">
        <v>36</v>
      </c>
      <c r="G1893">
        <v>64.87</v>
      </c>
      <c r="L1893">
        <v>65</v>
      </c>
      <c r="M1893">
        <v>154</v>
      </c>
      <c r="N1893">
        <v>8</v>
      </c>
      <c r="O1893">
        <v>63</v>
      </c>
      <c r="P1893">
        <v>19</v>
      </c>
    </row>
    <row r="1894" spans="1:16" x14ac:dyDescent="0.2">
      <c r="A1894" t="s">
        <v>358</v>
      </c>
      <c r="B1894" t="s">
        <v>365</v>
      </c>
      <c r="C1894" t="s">
        <v>616</v>
      </c>
      <c r="D1894" t="s">
        <v>410</v>
      </c>
      <c r="E1894">
        <v>14</v>
      </c>
      <c r="F1894">
        <v>2</v>
      </c>
      <c r="G1894">
        <v>82</v>
      </c>
      <c r="M1894">
        <v>5</v>
      </c>
      <c r="O1894">
        <v>5</v>
      </c>
      <c r="P1894">
        <v>4</v>
      </c>
    </row>
    <row r="1895" spans="1:16" x14ac:dyDescent="0.2">
      <c r="A1895" t="s">
        <v>358</v>
      </c>
      <c r="B1895" t="s">
        <v>366</v>
      </c>
      <c r="C1895" t="s">
        <v>616</v>
      </c>
      <c r="D1895" t="s">
        <v>410</v>
      </c>
      <c r="E1895">
        <v>14</v>
      </c>
      <c r="G1895">
        <v>57</v>
      </c>
      <c r="M1895">
        <v>8</v>
      </c>
      <c r="N1895">
        <v>4</v>
      </c>
      <c r="O1895">
        <v>1</v>
      </c>
      <c r="P1895">
        <v>1</v>
      </c>
    </row>
    <row r="1896" spans="1:16" x14ac:dyDescent="0.2">
      <c r="A1896" t="s">
        <v>358</v>
      </c>
      <c r="B1896" t="s">
        <v>437</v>
      </c>
      <c r="C1896" t="s">
        <v>617</v>
      </c>
      <c r="D1896" t="s">
        <v>410</v>
      </c>
      <c r="E1896">
        <v>598</v>
      </c>
      <c r="F1896">
        <v>216</v>
      </c>
      <c r="G1896">
        <v>110.65</v>
      </c>
      <c r="L1896">
        <v>123</v>
      </c>
      <c r="M1896">
        <v>355</v>
      </c>
      <c r="N1896">
        <v>57</v>
      </c>
      <c r="O1896">
        <v>43</v>
      </c>
      <c r="P1896">
        <v>20</v>
      </c>
    </row>
    <row r="1897" spans="1:16" x14ac:dyDescent="0.2">
      <c r="A1897" t="s">
        <v>358</v>
      </c>
      <c r="B1897" t="s">
        <v>363</v>
      </c>
      <c r="C1897" t="s">
        <v>617</v>
      </c>
      <c r="D1897" t="s">
        <v>410</v>
      </c>
      <c r="E1897">
        <v>598</v>
      </c>
      <c r="F1897">
        <v>216</v>
      </c>
      <c r="G1897">
        <v>110.65</v>
      </c>
      <c r="L1897">
        <v>123</v>
      </c>
      <c r="M1897">
        <v>355</v>
      </c>
      <c r="N1897">
        <v>57</v>
      </c>
      <c r="O1897">
        <v>43</v>
      </c>
      <c r="P1897">
        <v>20</v>
      </c>
    </row>
    <row r="1898" spans="1:16" x14ac:dyDescent="0.2">
      <c r="A1898" t="s">
        <v>358</v>
      </c>
      <c r="B1898" t="s">
        <v>437</v>
      </c>
      <c r="C1898" t="s">
        <v>618</v>
      </c>
      <c r="D1898" t="s">
        <v>410</v>
      </c>
      <c r="E1898">
        <v>3035</v>
      </c>
      <c r="F1898">
        <v>561</v>
      </c>
      <c r="G1898">
        <v>83.06</v>
      </c>
      <c r="L1898">
        <v>5</v>
      </c>
      <c r="M1898">
        <v>2634</v>
      </c>
      <c r="N1898">
        <v>395</v>
      </c>
      <c r="O1898">
        <v>1</v>
      </c>
    </row>
    <row r="1899" spans="1:16" x14ac:dyDescent="0.2">
      <c r="A1899" t="s">
        <v>358</v>
      </c>
      <c r="B1899" t="s">
        <v>363</v>
      </c>
      <c r="C1899" t="s">
        <v>618</v>
      </c>
      <c r="D1899" t="s">
        <v>410</v>
      </c>
      <c r="E1899">
        <v>2955</v>
      </c>
      <c r="F1899">
        <v>551</v>
      </c>
      <c r="G1899">
        <v>83.47</v>
      </c>
      <c r="L1899">
        <v>5</v>
      </c>
      <c r="M1899">
        <v>2576</v>
      </c>
      <c r="N1899">
        <v>373</v>
      </c>
      <c r="O1899">
        <v>1</v>
      </c>
    </row>
    <row r="1900" spans="1:16" x14ac:dyDescent="0.2">
      <c r="A1900" t="s">
        <v>358</v>
      </c>
      <c r="B1900" t="s">
        <v>364</v>
      </c>
      <c r="C1900" t="s">
        <v>618</v>
      </c>
      <c r="D1900" t="s">
        <v>410</v>
      </c>
      <c r="E1900">
        <v>2</v>
      </c>
      <c r="G1900">
        <v>39.5</v>
      </c>
      <c r="M1900">
        <v>2</v>
      </c>
    </row>
    <row r="1901" spans="1:16" x14ac:dyDescent="0.2">
      <c r="A1901" t="s">
        <v>358</v>
      </c>
      <c r="B1901" t="s">
        <v>365</v>
      </c>
      <c r="C1901" t="s">
        <v>618</v>
      </c>
      <c r="D1901" t="s">
        <v>410</v>
      </c>
      <c r="E1901">
        <v>33</v>
      </c>
      <c r="F1901">
        <v>4</v>
      </c>
      <c r="G1901">
        <v>64.09</v>
      </c>
      <c r="M1901">
        <v>21</v>
      </c>
      <c r="N1901">
        <v>12</v>
      </c>
    </row>
    <row r="1902" spans="1:16" x14ac:dyDescent="0.2">
      <c r="A1902" t="s">
        <v>358</v>
      </c>
      <c r="B1902" t="s">
        <v>366</v>
      </c>
      <c r="C1902" t="s">
        <v>618</v>
      </c>
      <c r="D1902" t="s">
        <v>410</v>
      </c>
      <c r="E1902">
        <v>45</v>
      </c>
      <c r="F1902">
        <v>6</v>
      </c>
      <c r="G1902">
        <v>72.33</v>
      </c>
      <c r="M1902">
        <v>35</v>
      </c>
      <c r="N1902">
        <v>10</v>
      </c>
    </row>
    <row r="1903" spans="1:16" x14ac:dyDescent="0.2">
      <c r="A1903" t="s">
        <v>358</v>
      </c>
      <c r="B1903" t="s">
        <v>437</v>
      </c>
      <c r="C1903" t="s">
        <v>619</v>
      </c>
      <c r="D1903" t="s">
        <v>410</v>
      </c>
      <c r="E1903">
        <v>1485</v>
      </c>
      <c r="F1903">
        <v>354</v>
      </c>
      <c r="G1903">
        <v>91.31</v>
      </c>
      <c r="L1903">
        <v>473</v>
      </c>
      <c r="M1903">
        <v>651</v>
      </c>
      <c r="N1903">
        <v>155</v>
      </c>
      <c r="O1903">
        <v>148</v>
      </c>
      <c r="P1903">
        <v>58</v>
      </c>
    </row>
    <row r="1904" spans="1:16" x14ac:dyDescent="0.2">
      <c r="A1904" t="s">
        <v>358</v>
      </c>
      <c r="B1904" t="s">
        <v>363</v>
      </c>
      <c r="C1904" t="s">
        <v>619</v>
      </c>
      <c r="D1904" t="s">
        <v>410</v>
      </c>
      <c r="E1904">
        <v>1152</v>
      </c>
      <c r="F1904">
        <v>284</v>
      </c>
      <c r="G1904">
        <v>93.16</v>
      </c>
      <c r="L1904">
        <v>366</v>
      </c>
      <c r="M1904">
        <v>486</v>
      </c>
      <c r="N1904">
        <v>135</v>
      </c>
      <c r="O1904">
        <v>116</v>
      </c>
      <c r="P1904">
        <v>49</v>
      </c>
    </row>
    <row r="1905" spans="1:16" x14ac:dyDescent="0.2">
      <c r="A1905" t="s">
        <v>358</v>
      </c>
      <c r="B1905" t="s">
        <v>364</v>
      </c>
      <c r="C1905" t="s">
        <v>619</v>
      </c>
      <c r="D1905" t="s">
        <v>410</v>
      </c>
      <c r="E1905">
        <v>280</v>
      </c>
      <c r="F1905">
        <v>59</v>
      </c>
      <c r="G1905">
        <v>88.22</v>
      </c>
      <c r="L1905">
        <v>106</v>
      </c>
      <c r="M1905">
        <v>129</v>
      </c>
      <c r="N1905">
        <v>8</v>
      </c>
      <c r="O1905">
        <v>28</v>
      </c>
      <c r="P1905">
        <v>9</v>
      </c>
    </row>
    <row r="1906" spans="1:16" x14ac:dyDescent="0.2">
      <c r="A1906" t="s">
        <v>358</v>
      </c>
      <c r="B1906" t="s">
        <v>365</v>
      </c>
      <c r="C1906" t="s">
        <v>619</v>
      </c>
      <c r="D1906" t="s">
        <v>410</v>
      </c>
      <c r="E1906">
        <v>43</v>
      </c>
      <c r="F1906">
        <v>7</v>
      </c>
      <c r="G1906">
        <v>60.44</v>
      </c>
      <c r="L1906">
        <v>1</v>
      </c>
      <c r="M1906">
        <v>31</v>
      </c>
      <c r="N1906">
        <v>8</v>
      </c>
      <c r="O1906">
        <v>3</v>
      </c>
    </row>
    <row r="1907" spans="1:16" x14ac:dyDescent="0.2">
      <c r="A1907" t="s">
        <v>358</v>
      </c>
      <c r="B1907" t="s">
        <v>366</v>
      </c>
      <c r="C1907" t="s">
        <v>619</v>
      </c>
      <c r="D1907" t="s">
        <v>410</v>
      </c>
      <c r="E1907">
        <v>10</v>
      </c>
      <c r="F1907">
        <v>4</v>
      </c>
      <c r="G1907">
        <v>97.9</v>
      </c>
      <c r="M1907">
        <v>5</v>
      </c>
      <c r="N1907">
        <v>4</v>
      </c>
      <c r="O1907">
        <v>1</v>
      </c>
    </row>
    <row r="1908" spans="1:16" x14ac:dyDescent="0.2">
      <c r="A1908" t="s">
        <v>358</v>
      </c>
      <c r="B1908" t="s">
        <v>437</v>
      </c>
      <c r="C1908" t="s">
        <v>620</v>
      </c>
      <c r="D1908" t="s">
        <v>410</v>
      </c>
      <c r="E1908">
        <v>2236</v>
      </c>
      <c r="F1908">
        <v>740</v>
      </c>
      <c r="G1908">
        <v>116.13</v>
      </c>
      <c r="L1908">
        <v>18</v>
      </c>
      <c r="M1908">
        <v>2146</v>
      </c>
      <c r="N1908">
        <v>67</v>
      </c>
      <c r="O1908">
        <v>5</v>
      </c>
    </row>
    <row r="1909" spans="1:16" x14ac:dyDescent="0.2">
      <c r="A1909" t="s">
        <v>358</v>
      </c>
      <c r="B1909" t="s">
        <v>363</v>
      </c>
      <c r="C1909" t="s">
        <v>620</v>
      </c>
      <c r="D1909" t="s">
        <v>410</v>
      </c>
      <c r="E1909">
        <v>2147</v>
      </c>
      <c r="F1909">
        <v>733</v>
      </c>
      <c r="G1909">
        <v>118.7</v>
      </c>
      <c r="L1909">
        <v>18</v>
      </c>
      <c r="M1909">
        <v>2084</v>
      </c>
      <c r="N1909">
        <v>40</v>
      </c>
      <c r="O1909">
        <v>5</v>
      </c>
    </row>
    <row r="1910" spans="1:16" x14ac:dyDescent="0.2">
      <c r="A1910" t="s">
        <v>358</v>
      </c>
      <c r="B1910" t="s">
        <v>364</v>
      </c>
      <c r="C1910" t="s">
        <v>620</v>
      </c>
      <c r="D1910" t="s">
        <v>410</v>
      </c>
      <c r="E1910">
        <v>1</v>
      </c>
      <c r="G1910">
        <v>31</v>
      </c>
      <c r="M1910">
        <v>1</v>
      </c>
    </row>
    <row r="1911" spans="1:16" x14ac:dyDescent="0.2">
      <c r="A1911" t="s">
        <v>358</v>
      </c>
      <c r="B1911" t="s">
        <v>365</v>
      </c>
      <c r="C1911" t="s">
        <v>620</v>
      </c>
      <c r="D1911" t="s">
        <v>410</v>
      </c>
      <c r="E1911">
        <v>71</v>
      </c>
      <c r="F1911">
        <v>4</v>
      </c>
      <c r="G1911">
        <v>49.89</v>
      </c>
      <c r="M1911">
        <v>45</v>
      </c>
      <c r="N1911">
        <v>26</v>
      </c>
    </row>
    <row r="1912" spans="1:16" x14ac:dyDescent="0.2">
      <c r="A1912" t="s">
        <v>358</v>
      </c>
      <c r="B1912" t="s">
        <v>366</v>
      </c>
      <c r="C1912" t="s">
        <v>620</v>
      </c>
      <c r="D1912" t="s">
        <v>410</v>
      </c>
      <c r="E1912">
        <v>17</v>
      </c>
      <c r="F1912">
        <v>3</v>
      </c>
      <c r="G1912">
        <v>72.88</v>
      </c>
      <c r="M1912">
        <v>16</v>
      </c>
      <c r="N1912">
        <v>1</v>
      </c>
    </row>
    <row r="1913" spans="1:16" x14ac:dyDescent="0.2">
      <c r="A1913" t="s">
        <v>358</v>
      </c>
      <c r="B1913" t="s">
        <v>437</v>
      </c>
      <c r="C1913" t="s">
        <v>621</v>
      </c>
      <c r="D1913" t="s">
        <v>410</v>
      </c>
      <c r="E1913">
        <v>2768</v>
      </c>
      <c r="F1913">
        <v>744</v>
      </c>
      <c r="G1913">
        <v>106.18</v>
      </c>
      <c r="L1913">
        <v>316</v>
      </c>
      <c r="M1913">
        <v>1725</v>
      </c>
      <c r="N1913">
        <v>363</v>
      </c>
      <c r="O1913">
        <v>208</v>
      </c>
      <c r="P1913">
        <v>156</v>
      </c>
    </row>
    <row r="1914" spans="1:16" x14ac:dyDescent="0.2">
      <c r="A1914" t="s">
        <v>358</v>
      </c>
      <c r="B1914" t="s">
        <v>363</v>
      </c>
      <c r="C1914" t="s">
        <v>621</v>
      </c>
      <c r="D1914" t="s">
        <v>410</v>
      </c>
      <c r="E1914">
        <v>2646</v>
      </c>
      <c r="F1914">
        <v>698</v>
      </c>
      <c r="G1914">
        <v>103.91</v>
      </c>
      <c r="L1914">
        <v>315</v>
      </c>
      <c r="M1914">
        <v>1643</v>
      </c>
      <c r="N1914">
        <v>347</v>
      </c>
      <c r="O1914">
        <v>195</v>
      </c>
      <c r="P1914">
        <v>146</v>
      </c>
    </row>
    <row r="1915" spans="1:16" x14ac:dyDescent="0.2">
      <c r="A1915" t="s">
        <v>358</v>
      </c>
      <c r="B1915" t="s">
        <v>364</v>
      </c>
      <c r="C1915" t="s">
        <v>621</v>
      </c>
      <c r="D1915" t="s">
        <v>410</v>
      </c>
      <c r="E1915">
        <v>29</v>
      </c>
      <c r="F1915">
        <v>24</v>
      </c>
      <c r="G1915">
        <v>319.66000000000003</v>
      </c>
      <c r="L1915">
        <v>1</v>
      </c>
      <c r="M1915">
        <v>27</v>
      </c>
      <c r="N1915">
        <v>1</v>
      </c>
    </row>
    <row r="1916" spans="1:16" x14ac:dyDescent="0.2">
      <c r="A1916" t="s">
        <v>358</v>
      </c>
      <c r="B1916" t="s">
        <v>365</v>
      </c>
      <c r="C1916" t="s">
        <v>621</v>
      </c>
      <c r="D1916" t="s">
        <v>410</v>
      </c>
      <c r="E1916">
        <v>48</v>
      </c>
      <c r="F1916">
        <v>10</v>
      </c>
      <c r="G1916">
        <v>95.48</v>
      </c>
      <c r="M1916">
        <v>26</v>
      </c>
      <c r="N1916">
        <v>9</v>
      </c>
      <c r="O1916">
        <v>7</v>
      </c>
      <c r="P1916">
        <v>6</v>
      </c>
    </row>
    <row r="1917" spans="1:16" x14ac:dyDescent="0.2">
      <c r="A1917" t="s">
        <v>358</v>
      </c>
      <c r="B1917" t="s">
        <v>366</v>
      </c>
      <c r="C1917" t="s">
        <v>621</v>
      </c>
      <c r="D1917" t="s">
        <v>410</v>
      </c>
      <c r="E1917">
        <v>45</v>
      </c>
      <c r="F1917">
        <v>12</v>
      </c>
      <c r="G1917">
        <v>113.36</v>
      </c>
      <c r="M1917">
        <v>29</v>
      </c>
      <c r="N1917">
        <v>6</v>
      </c>
      <c r="O1917">
        <v>6</v>
      </c>
      <c r="P1917">
        <v>4</v>
      </c>
    </row>
    <row r="1918" spans="1:16" x14ac:dyDescent="0.2">
      <c r="A1918" t="s">
        <v>358</v>
      </c>
      <c r="B1918" t="s">
        <v>437</v>
      </c>
      <c r="C1918" t="s">
        <v>622</v>
      </c>
      <c r="D1918" t="s">
        <v>410</v>
      </c>
      <c r="E1918">
        <v>1905</v>
      </c>
      <c r="F1918">
        <v>438</v>
      </c>
      <c r="G1918">
        <v>87.27</v>
      </c>
      <c r="L1918">
        <v>490</v>
      </c>
      <c r="M1918">
        <v>775</v>
      </c>
      <c r="N1918">
        <v>199</v>
      </c>
      <c r="O1918">
        <v>375</v>
      </c>
      <c r="P1918">
        <v>66</v>
      </c>
    </row>
    <row r="1919" spans="1:16" x14ac:dyDescent="0.2">
      <c r="A1919" t="s">
        <v>358</v>
      </c>
      <c r="B1919" t="s">
        <v>363</v>
      </c>
      <c r="C1919" t="s">
        <v>622</v>
      </c>
      <c r="D1919" t="s">
        <v>410</v>
      </c>
      <c r="E1919">
        <v>719</v>
      </c>
      <c r="F1919">
        <v>335</v>
      </c>
      <c r="G1919">
        <v>137.59</v>
      </c>
      <c r="L1919">
        <v>91</v>
      </c>
      <c r="M1919">
        <v>388</v>
      </c>
      <c r="N1919">
        <v>154</v>
      </c>
      <c r="O1919">
        <v>50</v>
      </c>
      <c r="P1919">
        <v>36</v>
      </c>
    </row>
    <row r="1920" spans="1:16" x14ac:dyDescent="0.2">
      <c r="A1920" t="s">
        <v>358</v>
      </c>
      <c r="B1920" t="s">
        <v>364</v>
      </c>
      <c r="C1920" t="s">
        <v>622</v>
      </c>
      <c r="D1920" t="s">
        <v>410</v>
      </c>
      <c r="E1920">
        <v>1182</v>
      </c>
      <c r="F1920">
        <v>101</v>
      </c>
      <c r="G1920">
        <v>56.44</v>
      </c>
      <c r="L1920">
        <v>399</v>
      </c>
      <c r="M1920">
        <v>384</v>
      </c>
      <c r="N1920">
        <v>44</v>
      </c>
      <c r="O1920">
        <v>325</v>
      </c>
      <c r="P1920">
        <v>30</v>
      </c>
    </row>
    <row r="1921" spans="1:16" x14ac:dyDescent="0.2">
      <c r="A1921" t="s">
        <v>358</v>
      </c>
      <c r="B1921" t="s">
        <v>365</v>
      </c>
      <c r="C1921" t="s">
        <v>622</v>
      </c>
      <c r="D1921" t="s">
        <v>410</v>
      </c>
      <c r="E1921">
        <v>3</v>
      </c>
      <c r="F1921">
        <v>1</v>
      </c>
      <c r="G1921">
        <v>161.66999999999999</v>
      </c>
      <c r="M1921">
        <v>3</v>
      </c>
    </row>
    <row r="1922" spans="1:16" x14ac:dyDescent="0.2">
      <c r="A1922" t="s">
        <v>358</v>
      </c>
      <c r="B1922" t="s">
        <v>366</v>
      </c>
      <c r="C1922" t="s">
        <v>622</v>
      </c>
      <c r="D1922" t="s">
        <v>410</v>
      </c>
      <c r="E1922">
        <v>1</v>
      </c>
      <c r="F1922">
        <v>1</v>
      </c>
      <c r="G1922">
        <v>132</v>
      </c>
      <c r="N1922">
        <v>1</v>
      </c>
    </row>
    <row r="1923" spans="1:16" x14ac:dyDescent="0.2">
      <c r="A1923" t="s">
        <v>358</v>
      </c>
      <c r="B1923" t="s">
        <v>437</v>
      </c>
      <c r="C1923" t="s">
        <v>623</v>
      </c>
      <c r="D1923" t="s">
        <v>410</v>
      </c>
      <c r="E1923">
        <v>134</v>
      </c>
      <c r="F1923">
        <v>47</v>
      </c>
      <c r="G1923">
        <v>107.63</v>
      </c>
      <c r="L1923">
        <v>32</v>
      </c>
      <c r="M1923">
        <v>68</v>
      </c>
      <c r="N1923">
        <v>13</v>
      </c>
      <c r="O1923">
        <v>19</v>
      </c>
      <c r="P1923">
        <v>2</v>
      </c>
    </row>
    <row r="1924" spans="1:16" x14ac:dyDescent="0.2">
      <c r="A1924" t="s">
        <v>358</v>
      </c>
      <c r="B1924" t="s">
        <v>363</v>
      </c>
      <c r="C1924" t="s">
        <v>623</v>
      </c>
      <c r="D1924" t="s">
        <v>410</v>
      </c>
      <c r="E1924">
        <v>133</v>
      </c>
      <c r="F1924">
        <v>47</v>
      </c>
      <c r="G1924">
        <v>108.15</v>
      </c>
      <c r="L1924">
        <v>31</v>
      </c>
      <c r="M1924">
        <v>68</v>
      </c>
      <c r="N1924">
        <v>13</v>
      </c>
      <c r="O1924">
        <v>19</v>
      </c>
      <c r="P1924">
        <v>2</v>
      </c>
    </row>
    <row r="1925" spans="1:16" x14ac:dyDescent="0.2">
      <c r="A1925" t="s">
        <v>358</v>
      </c>
      <c r="B1925" t="s">
        <v>365</v>
      </c>
      <c r="C1925" t="s">
        <v>623</v>
      </c>
      <c r="D1925" t="s">
        <v>410</v>
      </c>
      <c r="E1925">
        <v>1</v>
      </c>
      <c r="G1925">
        <v>39</v>
      </c>
      <c r="L1925">
        <v>1</v>
      </c>
    </row>
    <row r="1926" spans="1:16" x14ac:dyDescent="0.2">
      <c r="A1926" t="s">
        <v>358</v>
      </c>
      <c r="B1926" t="s">
        <v>437</v>
      </c>
      <c r="C1926" t="s">
        <v>624</v>
      </c>
      <c r="D1926" t="s">
        <v>410</v>
      </c>
      <c r="E1926">
        <v>6619</v>
      </c>
      <c r="F1926">
        <v>1805</v>
      </c>
      <c r="G1926">
        <v>104.56</v>
      </c>
      <c r="L1926">
        <v>21</v>
      </c>
      <c r="M1926">
        <v>5931</v>
      </c>
      <c r="N1926">
        <v>658</v>
      </c>
      <c r="O1926">
        <v>7</v>
      </c>
      <c r="P1926">
        <v>2</v>
      </c>
    </row>
    <row r="1927" spans="1:16" x14ac:dyDescent="0.2">
      <c r="A1927" t="s">
        <v>358</v>
      </c>
      <c r="B1927" t="s">
        <v>363</v>
      </c>
      <c r="C1927" t="s">
        <v>624</v>
      </c>
      <c r="D1927" t="s">
        <v>410</v>
      </c>
      <c r="E1927">
        <v>6399</v>
      </c>
      <c r="F1927">
        <v>1776</v>
      </c>
      <c r="G1927">
        <v>105.88</v>
      </c>
      <c r="L1927">
        <v>21</v>
      </c>
      <c r="M1927">
        <v>5764</v>
      </c>
      <c r="N1927">
        <v>606</v>
      </c>
      <c r="O1927">
        <v>6</v>
      </c>
      <c r="P1927">
        <v>2</v>
      </c>
    </row>
    <row r="1928" spans="1:16" x14ac:dyDescent="0.2">
      <c r="A1928" t="s">
        <v>358</v>
      </c>
      <c r="B1928" t="s">
        <v>364</v>
      </c>
      <c r="C1928" t="s">
        <v>624</v>
      </c>
      <c r="D1928" t="s">
        <v>410</v>
      </c>
      <c r="E1928">
        <v>1</v>
      </c>
      <c r="G1928">
        <v>43</v>
      </c>
      <c r="M1928">
        <v>1</v>
      </c>
    </row>
    <row r="1929" spans="1:16" x14ac:dyDescent="0.2">
      <c r="A1929" t="s">
        <v>358</v>
      </c>
      <c r="B1929" t="s">
        <v>365</v>
      </c>
      <c r="C1929" t="s">
        <v>624</v>
      </c>
      <c r="D1929" t="s">
        <v>410</v>
      </c>
      <c r="E1929">
        <v>92</v>
      </c>
      <c r="F1929">
        <v>10</v>
      </c>
      <c r="G1929">
        <v>58.7</v>
      </c>
      <c r="M1929">
        <v>73</v>
      </c>
      <c r="N1929">
        <v>19</v>
      </c>
    </row>
    <row r="1930" spans="1:16" x14ac:dyDescent="0.2">
      <c r="A1930" t="s">
        <v>358</v>
      </c>
      <c r="B1930" t="s">
        <v>366</v>
      </c>
      <c r="C1930" t="s">
        <v>624</v>
      </c>
      <c r="D1930" t="s">
        <v>410</v>
      </c>
      <c r="E1930">
        <v>127</v>
      </c>
      <c r="F1930">
        <v>19</v>
      </c>
      <c r="G1930">
        <v>71.72</v>
      </c>
      <c r="M1930">
        <v>93</v>
      </c>
      <c r="N1930">
        <v>33</v>
      </c>
      <c r="O1930">
        <v>1</v>
      </c>
    </row>
    <row r="1931" spans="1:16" x14ac:dyDescent="0.2">
      <c r="A1931" t="s">
        <v>358</v>
      </c>
      <c r="B1931" t="s">
        <v>437</v>
      </c>
      <c r="C1931" t="s">
        <v>626</v>
      </c>
      <c r="D1931" t="s">
        <v>410</v>
      </c>
      <c r="E1931">
        <v>457</v>
      </c>
      <c r="F1931">
        <v>54</v>
      </c>
      <c r="G1931">
        <v>70.739999999999995</v>
      </c>
      <c r="L1931">
        <v>121</v>
      </c>
      <c r="M1931">
        <v>164</v>
      </c>
      <c r="N1931">
        <v>38</v>
      </c>
      <c r="O1931">
        <v>121</v>
      </c>
      <c r="P1931">
        <v>13</v>
      </c>
    </row>
    <row r="1932" spans="1:16" x14ac:dyDescent="0.2">
      <c r="A1932" t="s">
        <v>358</v>
      </c>
      <c r="B1932" t="s">
        <v>363</v>
      </c>
      <c r="C1932" t="s">
        <v>626</v>
      </c>
      <c r="D1932" t="s">
        <v>410</v>
      </c>
      <c r="E1932">
        <v>40</v>
      </c>
      <c r="F1932">
        <v>14</v>
      </c>
      <c r="G1932">
        <v>106.88</v>
      </c>
      <c r="L1932">
        <v>5</v>
      </c>
      <c r="M1932">
        <v>15</v>
      </c>
      <c r="N1932">
        <v>19</v>
      </c>
      <c r="P1932">
        <v>1</v>
      </c>
    </row>
    <row r="1933" spans="1:16" x14ac:dyDescent="0.2">
      <c r="A1933" t="s">
        <v>358</v>
      </c>
      <c r="B1933" t="s">
        <v>364</v>
      </c>
      <c r="C1933" t="s">
        <v>626</v>
      </c>
      <c r="D1933" t="s">
        <v>410</v>
      </c>
      <c r="E1933">
        <v>409</v>
      </c>
      <c r="F1933">
        <v>39</v>
      </c>
      <c r="G1933">
        <v>67.099999999999994</v>
      </c>
      <c r="L1933">
        <v>116</v>
      </c>
      <c r="M1933">
        <v>146</v>
      </c>
      <c r="N1933">
        <v>16</v>
      </c>
      <c r="O1933">
        <v>119</v>
      </c>
      <c r="P1933">
        <v>12</v>
      </c>
    </row>
    <row r="1934" spans="1:16" x14ac:dyDescent="0.2">
      <c r="A1934" t="s">
        <v>358</v>
      </c>
      <c r="B1934" t="s">
        <v>365</v>
      </c>
      <c r="C1934" t="s">
        <v>626</v>
      </c>
      <c r="D1934" t="s">
        <v>410</v>
      </c>
      <c r="E1934">
        <v>6</v>
      </c>
      <c r="F1934">
        <v>1</v>
      </c>
      <c r="G1934">
        <v>86.67</v>
      </c>
      <c r="M1934">
        <v>1</v>
      </c>
      <c r="N1934">
        <v>3</v>
      </c>
      <c r="O1934">
        <v>2</v>
      </c>
    </row>
    <row r="1935" spans="1:16" x14ac:dyDescent="0.2">
      <c r="A1935" t="s">
        <v>358</v>
      </c>
      <c r="B1935" t="s">
        <v>366</v>
      </c>
      <c r="C1935" t="s">
        <v>626</v>
      </c>
      <c r="D1935" t="s">
        <v>410</v>
      </c>
      <c r="E1935">
        <v>2</v>
      </c>
      <c r="G1935">
        <v>46</v>
      </c>
      <c r="M1935">
        <v>2</v>
      </c>
    </row>
    <row r="1936" spans="1:16" x14ac:dyDescent="0.2">
      <c r="A1936" t="s">
        <v>358</v>
      </c>
      <c r="B1936" t="s">
        <v>437</v>
      </c>
      <c r="C1936" t="s">
        <v>627</v>
      </c>
      <c r="D1936" t="s">
        <v>410</v>
      </c>
      <c r="E1936">
        <v>749</v>
      </c>
      <c r="F1936">
        <v>358</v>
      </c>
      <c r="G1936">
        <v>111.56</v>
      </c>
      <c r="L1936">
        <v>169</v>
      </c>
      <c r="M1936">
        <v>471</v>
      </c>
      <c r="N1936">
        <v>44</v>
      </c>
      <c r="O1936">
        <v>52</v>
      </c>
      <c r="P1936">
        <v>13</v>
      </c>
    </row>
    <row r="1937" spans="1:16" x14ac:dyDescent="0.2">
      <c r="A1937" t="s">
        <v>358</v>
      </c>
      <c r="B1937" t="s">
        <v>363</v>
      </c>
      <c r="C1937" t="s">
        <v>627</v>
      </c>
      <c r="D1937" t="s">
        <v>410</v>
      </c>
      <c r="E1937">
        <v>748</v>
      </c>
      <c r="F1937">
        <v>358</v>
      </c>
      <c r="G1937">
        <v>111.61</v>
      </c>
      <c r="L1937">
        <v>169</v>
      </c>
      <c r="M1937">
        <v>470</v>
      </c>
      <c r="N1937">
        <v>44</v>
      </c>
      <c r="O1937">
        <v>52</v>
      </c>
      <c r="P1937">
        <v>13</v>
      </c>
    </row>
    <row r="1938" spans="1:16" x14ac:dyDescent="0.2">
      <c r="A1938" t="s">
        <v>358</v>
      </c>
      <c r="B1938" t="s">
        <v>365</v>
      </c>
      <c r="C1938" t="s">
        <v>627</v>
      </c>
      <c r="D1938" t="s">
        <v>410</v>
      </c>
      <c r="E1938">
        <v>1</v>
      </c>
      <c r="G1938">
        <v>79</v>
      </c>
      <c r="M1938">
        <v>1</v>
      </c>
    </row>
    <row r="1939" spans="1:16" x14ac:dyDescent="0.2">
      <c r="A1939" t="s">
        <v>358</v>
      </c>
      <c r="B1939" t="s">
        <v>437</v>
      </c>
      <c r="C1939" t="s">
        <v>628</v>
      </c>
      <c r="D1939" t="s">
        <v>410</v>
      </c>
      <c r="E1939">
        <v>2311</v>
      </c>
      <c r="F1939">
        <v>395</v>
      </c>
      <c r="G1939">
        <v>90.12</v>
      </c>
      <c r="L1939">
        <v>9</v>
      </c>
      <c r="M1939">
        <v>2234</v>
      </c>
      <c r="N1939">
        <v>56</v>
      </c>
      <c r="O1939">
        <v>12</v>
      </c>
    </row>
    <row r="1940" spans="1:16" x14ac:dyDescent="0.2">
      <c r="A1940" t="s">
        <v>358</v>
      </c>
      <c r="B1940" t="s">
        <v>363</v>
      </c>
      <c r="C1940" t="s">
        <v>628</v>
      </c>
      <c r="D1940" t="s">
        <v>410</v>
      </c>
      <c r="E1940">
        <v>2279</v>
      </c>
      <c r="F1940">
        <v>391</v>
      </c>
      <c r="G1940">
        <v>90.36</v>
      </c>
      <c r="L1940">
        <v>9</v>
      </c>
      <c r="M1940">
        <v>2211</v>
      </c>
      <c r="N1940">
        <v>47</v>
      </c>
      <c r="O1940">
        <v>12</v>
      </c>
    </row>
    <row r="1941" spans="1:16" x14ac:dyDescent="0.2">
      <c r="A1941" t="s">
        <v>358</v>
      </c>
      <c r="B1941" t="s">
        <v>364</v>
      </c>
      <c r="C1941" t="s">
        <v>628</v>
      </c>
      <c r="D1941" t="s">
        <v>410</v>
      </c>
      <c r="E1941">
        <v>4</v>
      </c>
      <c r="G1941">
        <v>66.5</v>
      </c>
      <c r="M1941">
        <v>4</v>
      </c>
    </row>
    <row r="1942" spans="1:16" x14ac:dyDescent="0.2">
      <c r="A1942" t="s">
        <v>358</v>
      </c>
      <c r="B1942" t="s">
        <v>365</v>
      </c>
      <c r="C1942" t="s">
        <v>628</v>
      </c>
      <c r="D1942" t="s">
        <v>410</v>
      </c>
      <c r="E1942">
        <v>16</v>
      </c>
      <c r="F1942">
        <v>1</v>
      </c>
      <c r="G1942">
        <v>60.38</v>
      </c>
      <c r="M1942">
        <v>11</v>
      </c>
      <c r="N1942">
        <v>5</v>
      </c>
    </row>
    <row r="1943" spans="1:16" x14ac:dyDescent="0.2">
      <c r="A1943" t="s">
        <v>358</v>
      </c>
      <c r="B1943" t="s">
        <v>366</v>
      </c>
      <c r="C1943" t="s">
        <v>628</v>
      </c>
      <c r="D1943" t="s">
        <v>410</v>
      </c>
      <c r="E1943">
        <v>12</v>
      </c>
      <c r="F1943">
        <v>3</v>
      </c>
      <c r="G1943">
        <v>91</v>
      </c>
      <c r="M1943">
        <v>8</v>
      </c>
      <c r="N1943">
        <v>4</v>
      </c>
    </row>
    <row r="1944" spans="1:16" x14ac:dyDescent="0.2">
      <c r="A1944" t="s">
        <v>358</v>
      </c>
      <c r="B1944" t="s">
        <v>437</v>
      </c>
      <c r="C1944" t="s">
        <v>629</v>
      </c>
      <c r="D1944" t="s">
        <v>410</v>
      </c>
      <c r="E1944">
        <v>200</v>
      </c>
      <c r="F1944">
        <v>17</v>
      </c>
      <c r="G1944">
        <v>75.58</v>
      </c>
      <c r="L1944">
        <v>26</v>
      </c>
      <c r="M1944">
        <v>108</v>
      </c>
      <c r="N1944">
        <v>25</v>
      </c>
      <c r="O1944">
        <v>35</v>
      </c>
      <c r="P1944">
        <v>6</v>
      </c>
    </row>
    <row r="1945" spans="1:16" x14ac:dyDescent="0.2">
      <c r="A1945" t="s">
        <v>358</v>
      </c>
      <c r="B1945" t="s">
        <v>363</v>
      </c>
      <c r="C1945" t="s">
        <v>629</v>
      </c>
      <c r="D1945" t="s">
        <v>410</v>
      </c>
      <c r="E1945">
        <v>137</v>
      </c>
      <c r="F1945">
        <v>11</v>
      </c>
      <c r="G1945">
        <v>80.11</v>
      </c>
      <c r="L1945">
        <v>8</v>
      </c>
      <c r="M1945">
        <v>79</v>
      </c>
      <c r="N1945">
        <v>23</v>
      </c>
      <c r="O1945">
        <v>21</v>
      </c>
      <c r="P1945">
        <v>6</v>
      </c>
    </row>
    <row r="1946" spans="1:16" x14ac:dyDescent="0.2">
      <c r="A1946" t="s">
        <v>358</v>
      </c>
      <c r="B1946" t="s">
        <v>364</v>
      </c>
      <c r="C1946" t="s">
        <v>629</v>
      </c>
      <c r="D1946" t="s">
        <v>410</v>
      </c>
      <c r="E1946">
        <v>57</v>
      </c>
      <c r="F1946">
        <v>4</v>
      </c>
      <c r="G1946">
        <v>62.77</v>
      </c>
      <c r="L1946">
        <v>18</v>
      </c>
      <c r="M1946">
        <v>25</v>
      </c>
      <c r="N1946">
        <v>1</v>
      </c>
      <c r="O1946">
        <v>13</v>
      </c>
    </row>
    <row r="1947" spans="1:16" x14ac:dyDescent="0.2">
      <c r="A1947" t="s">
        <v>358</v>
      </c>
      <c r="B1947" t="s">
        <v>365</v>
      </c>
      <c r="C1947" t="s">
        <v>629</v>
      </c>
      <c r="D1947" t="s">
        <v>410</v>
      </c>
      <c r="E1947">
        <v>3</v>
      </c>
      <c r="F1947">
        <v>1</v>
      </c>
      <c r="G1947">
        <v>88</v>
      </c>
      <c r="M1947">
        <v>1</v>
      </c>
      <c r="N1947">
        <v>1</v>
      </c>
      <c r="O1947">
        <v>1</v>
      </c>
    </row>
    <row r="1948" spans="1:16" x14ac:dyDescent="0.2">
      <c r="A1948" t="s">
        <v>358</v>
      </c>
      <c r="B1948" t="s">
        <v>366</v>
      </c>
      <c r="C1948" t="s">
        <v>629</v>
      </c>
      <c r="D1948" t="s">
        <v>410</v>
      </c>
      <c r="E1948">
        <v>3</v>
      </c>
      <c r="F1948">
        <v>1</v>
      </c>
      <c r="G1948">
        <v>99.33</v>
      </c>
      <c r="M1948">
        <v>3</v>
      </c>
    </row>
    <row r="1949" spans="1:16" x14ac:dyDescent="0.2">
      <c r="A1949" t="s">
        <v>358</v>
      </c>
      <c r="B1949" t="s">
        <v>437</v>
      </c>
      <c r="C1949" t="s">
        <v>630</v>
      </c>
      <c r="D1949" t="s">
        <v>410</v>
      </c>
      <c r="E1949">
        <v>228</v>
      </c>
      <c r="F1949">
        <v>63</v>
      </c>
      <c r="G1949">
        <v>103.84</v>
      </c>
      <c r="L1949">
        <v>52</v>
      </c>
      <c r="M1949">
        <v>141</v>
      </c>
      <c r="N1949">
        <v>28</v>
      </c>
      <c r="O1949">
        <v>6</v>
      </c>
      <c r="P1949">
        <v>1</v>
      </c>
    </row>
    <row r="1950" spans="1:16" x14ac:dyDescent="0.2">
      <c r="A1950" t="s">
        <v>358</v>
      </c>
      <c r="B1950" t="s">
        <v>363</v>
      </c>
      <c r="C1950" t="s">
        <v>630</v>
      </c>
      <c r="D1950" t="s">
        <v>410</v>
      </c>
      <c r="E1950">
        <v>227</v>
      </c>
      <c r="F1950">
        <v>62</v>
      </c>
      <c r="G1950">
        <v>103.05</v>
      </c>
      <c r="L1950">
        <v>52</v>
      </c>
      <c r="M1950">
        <v>141</v>
      </c>
      <c r="N1950">
        <v>28</v>
      </c>
      <c r="O1950">
        <v>5</v>
      </c>
      <c r="P1950">
        <v>1</v>
      </c>
    </row>
    <row r="1951" spans="1:16" x14ac:dyDescent="0.2">
      <c r="A1951" t="s">
        <v>358</v>
      </c>
      <c r="B1951" t="s">
        <v>365</v>
      </c>
      <c r="C1951" t="s">
        <v>630</v>
      </c>
      <c r="D1951" t="s">
        <v>410</v>
      </c>
      <c r="E1951">
        <v>1</v>
      </c>
      <c r="F1951">
        <v>1</v>
      </c>
      <c r="G1951">
        <v>283</v>
      </c>
      <c r="O1951">
        <v>1</v>
      </c>
    </row>
    <row r="1952" spans="1:16" x14ac:dyDescent="0.2">
      <c r="A1952" t="s">
        <v>358</v>
      </c>
      <c r="B1952" t="s">
        <v>437</v>
      </c>
      <c r="C1952" t="s">
        <v>631</v>
      </c>
      <c r="D1952" t="s">
        <v>410</v>
      </c>
      <c r="E1952">
        <v>656</v>
      </c>
      <c r="F1952">
        <v>133</v>
      </c>
      <c r="G1952">
        <v>89.25</v>
      </c>
      <c r="L1952">
        <v>6</v>
      </c>
      <c r="M1952">
        <v>565</v>
      </c>
      <c r="N1952">
        <v>85</v>
      </c>
    </row>
    <row r="1953" spans="1:16" x14ac:dyDescent="0.2">
      <c r="A1953" t="s">
        <v>358</v>
      </c>
      <c r="B1953" t="s">
        <v>363</v>
      </c>
      <c r="C1953" t="s">
        <v>631</v>
      </c>
      <c r="D1953" t="s">
        <v>410</v>
      </c>
      <c r="E1953">
        <v>633</v>
      </c>
      <c r="F1953">
        <v>133</v>
      </c>
      <c r="G1953">
        <v>90.84</v>
      </c>
      <c r="L1953">
        <v>6</v>
      </c>
      <c r="M1953">
        <v>545</v>
      </c>
      <c r="N1953">
        <v>82</v>
      </c>
    </row>
    <row r="1954" spans="1:16" x14ac:dyDescent="0.2">
      <c r="A1954" t="s">
        <v>358</v>
      </c>
      <c r="B1954" t="s">
        <v>365</v>
      </c>
      <c r="C1954" t="s">
        <v>631</v>
      </c>
      <c r="D1954" t="s">
        <v>410</v>
      </c>
      <c r="E1954">
        <v>9</v>
      </c>
      <c r="G1954">
        <v>36.56</v>
      </c>
      <c r="M1954">
        <v>8</v>
      </c>
      <c r="N1954">
        <v>1</v>
      </c>
    </row>
    <row r="1955" spans="1:16" x14ac:dyDescent="0.2">
      <c r="A1955" t="s">
        <v>358</v>
      </c>
      <c r="B1955" t="s">
        <v>366</v>
      </c>
      <c r="C1955" t="s">
        <v>631</v>
      </c>
      <c r="D1955" t="s">
        <v>410</v>
      </c>
      <c r="E1955">
        <v>14</v>
      </c>
      <c r="G1955">
        <v>51.29</v>
      </c>
      <c r="M1955">
        <v>12</v>
      </c>
      <c r="N1955">
        <v>2</v>
      </c>
    </row>
    <row r="1956" spans="1:16" x14ac:dyDescent="0.2">
      <c r="A1956" t="s">
        <v>358</v>
      </c>
      <c r="B1956" t="s">
        <v>437</v>
      </c>
      <c r="C1956" t="s">
        <v>632</v>
      </c>
      <c r="D1956" t="s">
        <v>410</v>
      </c>
      <c r="E1956">
        <v>2953</v>
      </c>
      <c r="F1956">
        <v>496</v>
      </c>
      <c r="G1956">
        <v>83.59</v>
      </c>
      <c r="L1956">
        <v>359</v>
      </c>
      <c r="M1956">
        <v>1581</v>
      </c>
      <c r="N1956">
        <v>454</v>
      </c>
      <c r="O1956">
        <v>382</v>
      </c>
      <c r="P1956">
        <v>177</v>
      </c>
    </row>
    <row r="1957" spans="1:16" x14ac:dyDescent="0.2">
      <c r="A1957" t="s">
        <v>358</v>
      </c>
      <c r="B1957" t="s">
        <v>363</v>
      </c>
      <c r="C1957" t="s">
        <v>632</v>
      </c>
      <c r="D1957" t="s">
        <v>410</v>
      </c>
      <c r="E1957">
        <v>2105</v>
      </c>
      <c r="F1957">
        <v>393</v>
      </c>
      <c r="G1957">
        <v>90.09</v>
      </c>
      <c r="L1957">
        <v>185</v>
      </c>
      <c r="M1957">
        <v>1193</v>
      </c>
      <c r="N1957">
        <v>378</v>
      </c>
      <c r="O1957">
        <v>195</v>
      </c>
      <c r="P1957">
        <v>154</v>
      </c>
    </row>
    <row r="1958" spans="1:16" x14ac:dyDescent="0.2">
      <c r="A1958" t="s">
        <v>358</v>
      </c>
      <c r="B1958" t="s">
        <v>364</v>
      </c>
      <c r="C1958" t="s">
        <v>632</v>
      </c>
      <c r="D1958" t="s">
        <v>410</v>
      </c>
      <c r="E1958">
        <v>652</v>
      </c>
      <c r="F1958">
        <v>74</v>
      </c>
      <c r="G1958">
        <v>65.41</v>
      </c>
      <c r="L1958">
        <v>174</v>
      </c>
      <c r="M1958">
        <v>258</v>
      </c>
      <c r="N1958">
        <v>23</v>
      </c>
      <c r="O1958">
        <v>179</v>
      </c>
      <c r="P1958">
        <v>18</v>
      </c>
    </row>
    <row r="1959" spans="1:16" x14ac:dyDescent="0.2">
      <c r="A1959" t="s">
        <v>358</v>
      </c>
      <c r="B1959" t="s">
        <v>365</v>
      </c>
      <c r="C1959" t="s">
        <v>632</v>
      </c>
      <c r="D1959" t="s">
        <v>410</v>
      </c>
      <c r="E1959">
        <v>151</v>
      </c>
      <c r="F1959">
        <v>16</v>
      </c>
      <c r="G1959">
        <v>63.02</v>
      </c>
      <c r="M1959">
        <v>99</v>
      </c>
      <c r="N1959">
        <v>42</v>
      </c>
      <c r="O1959">
        <v>6</v>
      </c>
      <c r="P1959">
        <v>4</v>
      </c>
    </row>
    <row r="1960" spans="1:16" x14ac:dyDescent="0.2">
      <c r="A1960" t="s">
        <v>358</v>
      </c>
      <c r="B1960" t="s">
        <v>366</v>
      </c>
      <c r="C1960" t="s">
        <v>632</v>
      </c>
      <c r="D1960" t="s">
        <v>410</v>
      </c>
      <c r="E1960">
        <v>45</v>
      </c>
      <c r="F1960">
        <v>13</v>
      </c>
      <c r="G1960">
        <v>112.36</v>
      </c>
      <c r="M1960">
        <v>31</v>
      </c>
      <c r="N1960">
        <v>11</v>
      </c>
      <c r="O1960">
        <v>2</v>
      </c>
      <c r="P1960">
        <v>1</v>
      </c>
    </row>
    <row r="1961" spans="1:16" x14ac:dyDescent="0.2">
      <c r="A1961" t="s">
        <v>358</v>
      </c>
      <c r="B1961" t="s">
        <v>437</v>
      </c>
      <c r="C1961" t="s">
        <v>633</v>
      </c>
      <c r="D1961" t="s">
        <v>410</v>
      </c>
      <c r="E1961">
        <v>1706</v>
      </c>
      <c r="F1961">
        <v>782</v>
      </c>
      <c r="G1961">
        <v>128.56</v>
      </c>
      <c r="L1961">
        <v>363</v>
      </c>
      <c r="M1961">
        <v>1008</v>
      </c>
      <c r="N1961">
        <v>238</v>
      </c>
      <c r="O1961">
        <v>60</v>
      </c>
      <c r="P1961">
        <v>37</v>
      </c>
    </row>
    <row r="1962" spans="1:16" x14ac:dyDescent="0.2">
      <c r="A1962" t="s">
        <v>358</v>
      </c>
      <c r="B1962" t="s">
        <v>363</v>
      </c>
      <c r="C1962" t="s">
        <v>633</v>
      </c>
      <c r="D1962" t="s">
        <v>410</v>
      </c>
      <c r="E1962">
        <v>1701</v>
      </c>
      <c r="F1962">
        <v>780</v>
      </c>
      <c r="G1962">
        <v>128.63</v>
      </c>
      <c r="L1962">
        <v>361</v>
      </c>
      <c r="M1962">
        <v>1005</v>
      </c>
      <c r="N1962">
        <v>238</v>
      </c>
      <c r="O1962">
        <v>60</v>
      </c>
      <c r="P1962">
        <v>37</v>
      </c>
    </row>
    <row r="1963" spans="1:16" x14ac:dyDescent="0.2">
      <c r="A1963" t="s">
        <v>358</v>
      </c>
      <c r="B1963" t="s">
        <v>365</v>
      </c>
      <c r="C1963" t="s">
        <v>633</v>
      </c>
      <c r="D1963" t="s">
        <v>410</v>
      </c>
      <c r="E1963">
        <v>3</v>
      </c>
      <c r="G1963">
        <v>19.670000000000002</v>
      </c>
      <c r="L1963">
        <v>2</v>
      </c>
      <c r="M1963">
        <v>1</v>
      </c>
    </row>
    <row r="1964" spans="1:16" x14ac:dyDescent="0.2">
      <c r="A1964" t="s">
        <v>358</v>
      </c>
      <c r="B1964" t="s">
        <v>366</v>
      </c>
      <c r="C1964" t="s">
        <v>633</v>
      </c>
      <c r="D1964" t="s">
        <v>410</v>
      </c>
      <c r="E1964">
        <v>2</v>
      </c>
      <c r="F1964">
        <v>2</v>
      </c>
      <c r="G1964">
        <v>237.5</v>
      </c>
      <c r="M1964">
        <v>2</v>
      </c>
    </row>
    <row r="1965" spans="1:16" x14ac:dyDescent="0.2">
      <c r="A1965" t="s">
        <v>358</v>
      </c>
      <c r="B1965" t="s">
        <v>437</v>
      </c>
      <c r="C1965" t="s">
        <v>634</v>
      </c>
      <c r="D1965" t="s">
        <v>410</v>
      </c>
      <c r="E1965">
        <v>5896</v>
      </c>
      <c r="F1965">
        <v>1275</v>
      </c>
      <c r="G1965">
        <v>91.16</v>
      </c>
      <c r="L1965">
        <v>24</v>
      </c>
      <c r="M1965">
        <v>5018</v>
      </c>
      <c r="N1965">
        <v>848</v>
      </c>
      <c r="O1965">
        <v>6</v>
      </c>
    </row>
    <row r="1966" spans="1:16" x14ac:dyDescent="0.2">
      <c r="A1966" t="s">
        <v>358</v>
      </c>
      <c r="B1966" t="s">
        <v>363</v>
      </c>
      <c r="C1966" t="s">
        <v>634</v>
      </c>
      <c r="D1966" t="s">
        <v>410</v>
      </c>
      <c r="E1966">
        <v>5622</v>
      </c>
      <c r="F1966">
        <v>1254</v>
      </c>
      <c r="G1966">
        <v>92.8</v>
      </c>
      <c r="L1966">
        <v>24</v>
      </c>
      <c r="M1966">
        <v>4830</v>
      </c>
      <c r="N1966">
        <v>762</v>
      </c>
      <c r="O1966">
        <v>6</v>
      </c>
    </row>
    <row r="1967" spans="1:16" x14ac:dyDescent="0.2">
      <c r="A1967" t="s">
        <v>358</v>
      </c>
      <c r="B1967" t="s">
        <v>364</v>
      </c>
      <c r="C1967" t="s">
        <v>634</v>
      </c>
      <c r="D1967" t="s">
        <v>410</v>
      </c>
      <c r="E1967">
        <v>2</v>
      </c>
      <c r="G1967">
        <v>66</v>
      </c>
      <c r="M1967">
        <v>2</v>
      </c>
    </row>
    <row r="1968" spans="1:16" x14ac:dyDescent="0.2">
      <c r="A1968" t="s">
        <v>358</v>
      </c>
      <c r="B1968" t="s">
        <v>365</v>
      </c>
      <c r="C1968" t="s">
        <v>634</v>
      </c>
      <c r="D1968" t="s">
        <v>410</v>
      </c>
      <c r="E1968">
        <v>110</v>
      </c>
      <c r="F1968">
        <v>9</v>
      </c>
      <c r="G1968">
        <v>55.44</v>
      </c>
      <c r="M1968">
        <v>76</v>
      </c>
      <c r="N1968">
        <v>34</v>
      </c>
    </row>
    <row r="1969" spans="1:16" x14ac:dyDescent="0.2">
      <c r="A1969" t="s">
        <v>358</v>
      </c>
      <c r="B1969" t="s">
        <v>366</v>
      </c>
      <c r="C1969" t="s">
        <v>634</v>
      </c>
      <c r="D1969" t="s">
        <v>410</v>
      </c>
      <c r="E1969">
        <v>162</v>
      </c>
      <c r="F1969">
        <v>12</v>
      </c>
      <c r="G1969">
        <v>58.98</v>
      </c>
      <c r="M1969">
        <v>110</v>
      </c>
      <c r="N1969">
        <v>52</v>
      </c>
    </row>
    <row r="1970" spans="1:16" x14ac:dyDescent="0.2">
      <c r="A1970" t="s">
        <v>358</v>
      </c>
      <c r="B1970" t="s">
        <v>437</v>
      </c>
      <c r="C1970" t="s">
        <v>635</v>
      </c>
      <c r="D1970" t="s">
        <v>410</v>
      </c>
      <c r="E1970">
        <v>246</v>
      </c>
      <c r="F1970">
        <v>28</v>
      </c>
      <c r="G1970">
        <v>74.650000000000006</v>
      </c>
      <c r="L1970">
        <v>40</v>
      </c>
      <c r="M1970">
        <v>107</v>
      </c>
      <c r="N1970">
        <v>51</v>
      </c>
      <c r="O1970">
        <v>38</v>
      </c>
      <c r="P1970">
        <v>10</v>
      </c>
    </row>
    <row r="1971" spans="1:16" x14ac:dyDescent="0.2">
      <c r="A1971" t="s">
        <v>358</v>
      </c>
      <c r="B1971" t="s">
        <v>363</v>
      </c>
      <c r="C1971" t="s">
        <v>635</v>
      </c>
      <c r="D1971" t="s">
        <v>410</v>
      </c>
      <c r="E1971">
        <v>174</v>
      </c>
      <c r="F1971">
        <v>25</v>
      </c>
      <c r="G1971">
        <v>81.38</v>
      </c>
      <c r="L1971">
        <v>20</v>
      </c>
      <c r="M1971">
        <v>81</v>
      </c>
      <c r="N1971">
        <v>44</v>
      </c>
      <c r="O1971">
        <v>21</v>
      </c>
      <c r="P1971">
        <v>8</v>
      </c>
    </row>
    <row r="1972" spans="1:16" x14ac:dyDescent="0.2">
      <c r="A1972" t="s">
        <v>358</v>
      </c>
      <c r="B1972" t="s">
        <v>364</v>
      </c>
      <c r="C1972" t="s">
        <v>635</v>
      </c>
      <c r="D1972" t="s">
        <v>410</v>
      </c>
      <c r="E1972">
        <v>64</v>
      </c>
      <c r="F1972">
        <v>3</v>
      </c>
      <c r="G1972">
        <v>57.61</v>
      </c>
      <c r="L1972">
        <v>20</v>
      </c>
      <c r="M1972">
        <v>22</v>
      </c>
      <c r="N1972">
        <v>4</v>
      </c>
      <c r="O1972">
        <v>17</v>
      </c>
      <c r="P1972">
        <v>1</v>
      </c>
    </row>
    <row r="1973" spans="1:16" x14ac:dyDescent="0.2">
      <c r="A1973" t="s">
        <v>358</v>
      </c>
      <c r="B1973" t="s">
        <v>365</v>
      </c>
      <c r="C1973" t="s">
        <v>635</v>
      </c>
      <c r="D1973" t="s">
        <v>410</v>
      </c>
      <c r="E1973">
        <v>7</v>
      </c>
      <c r="G1973">
        <v>64.569999999999993</v>
      </c>
      <c r="M1973">
        <v>3</v>
      </c>
      <c r="N1973">
        <v>3</v>
      </c>
      <c r="P1973">
        <v>1</v>
      </c>
    </row>
    <row r="1974" spans="1:16" x14ac:dyDescent="0.2">
      <c r="A1974" t="s">
        <v>358</v>
      </c>
      <c r="B1974" t="s">
        <v>366</v>
      </c>
      <c r="C1974" t="s">
        <v>635</v>
      </c>
      <c r="D1974" t="s">
        <v>410</v>
      </c>
      <c r="E1974">
        <v>1</v>
      </c>
      <c r="G1974">
        <v>66</v>
      </c>
      <c r="M1974">
        <v>1</v>
      </c>
    </row>
    <row r="1975" spans="1:16" x14ac:dyDescent="0.2">
      <c r="A1975" t="s">
        <v>358</v>
      </c>
      <c r="B1975" t="s">
        <v>437</v>
      </c>
      <c r="C1975" t="s">
        <v>636</v>
      </c>
      <c r="D1975" t="s">
        <v>410</v>
      </c>
      <c r="E1975">
        <v>264</v>
      </c>
      <c r="F1975">
        <v>96</v>
      </c>
      <c r="G1975">
        <v>109.95</v>
      </c>
      <c r="L1975">
        <v>63</v>
      </c>
      <c r="M1975">
        <v>163</v>
      </c>
      <c r="N1975">
        <v>32</v>
      </c>
      <c r="O1975">
        <v>5</v>
      </c>
      <c r="P1975">
        <v>1</v>
      </c>
    </row>
    <row r="1976" spans="1:16" x14ac:dyDescent="0.2">
      <c r="A1976" t="s">
        <v>358</v>
      </c>
      <c r="B1976" t="s">
        <v>363</v>
      </c>
      <c r="C1976" t="s">
        <v>636</v>
      </c>
      <c r="D1976" t="s">
        <v>410</v>
      </c>
      <c r="E1976">
        <v>263</v>
      </c>
      <c r="F1976">
        <v>95</v>
      </c>
      <c r="G1976">
        <v>109.86</v>
      </c>
      <c r="L1976">
        <v>63</v>
      </c>
      <c r="M1976">
        <v>162</v>
      </c>
      <c r="N1976">
        <v>32</v>
      </c>
      <c r="O1976">
        <v>5</v>
      </c>
      <c r="P1976">
        <v>1</v>
      </c>
    </row>
    <row r="1977" spans="1:16" x14ac:dyDescent="0.2">
      <c r="A1977" t="s">
        <v>358</v>
      </c>
      <c r="B1977" t="s">
        <v>365</v>
      </c>
      <c r="C1977" t="s">
        <v>636</v>
      </c>
      <c r="D1977" t="s">
        <v>410</v>
      </c>
      <c r="E1977">
        <v>1</v>
      </c>
      <c r="F1977">
        <v>1</v>
      </c>
      <c r="G1977">
        <v>132</v>
      </c>
      <c r="M1977">
        <v>1</v>
      </c>
    </row>
    <row r="1978" spans="1:16" x14ac:dyDescent="0.2">
      <c r="A1978" t="s">
        <v>358</v>
      </c>
      <c r="B1978" t="s">
        <v>437</v>
      </c>
      <c r="C1978" t="s">
        <v>637</v>
      </c>
      <c r="D1978" t="s">
        <v>410</v>
      </c>
      <c r="E1978">
        <v>632</v>
      </c>
      <c r="F1978">
        <v>124</v>
      </c>
      <c r="G1978">
        <v>84.75</v>
      </c>
      <c r="L1978">
        <v>4</v>
      </c>
      <c r="M1978">
        <v>530</v>
      </c>
      <c r="N1978">
        <v>97</v>
      </c>
      <c r="O1978">
        <v>1</v>
      </c>
    </row>
    <row r="1979" spans="1:16" x14ac:dyDescent="0.2">
      <c r="A1979" t="s">
        <v>358</v>
      </c>
      <c r="B1979" t="s">
        <v>363</v>
      </c>
      <c r="C1979" t="s">
        <v>637</v>
      </c>
      <c r="D1979" t="s">
        <v>410</v>
      </c>
      <c r="E1979">
        <v>618</v>
      </c>
      <c r="F1979">
        <v>124</v>
      </c>
      <c r="G1979">
        <v>85.33</v>
      </c>
      <c r="L1979">
        <v>4</v>
      </c>
      <c r="M1979">
        <v>520</v>
      </c>
      <c r="N1979">
        <v>93</v>
      </c>
      <c r="O1979">
        <v>1</v>
      </c>
    </row>
    <row r="1980" spans="1:16" x14ac:dyDescent="0.2">
      <c r="A1980" t="s">
        <v>358</v>
      </c>
      <c r="B1980" t="s">
        <v>365</v>
      </c>
      <c r="C1980" t="s">
        <v>637</v>
      </c>
      <c r="D1980" t="s">
        <v>410</v>
      </c>
      <c r="E1980">
        <v>8</v>
      </c>
      <c r="G1980">
        <v>63.88</v>
      </c>
      <c r="M1980">
        <v>6</v>
      </c>
      <c r="N1980">
        <v>2</v>
      </c>
    </row>
    <row r="1981" spans="1:16" x14ac:dyDescent="0.2">
      <c r="A1981" t="s">
        <v>358</v>
      </c>
      <c r="B1981" t="s">
        <v>366</v>
      </c>
      <c r="C1981" t="s">
        <v>637</v>
      </c>
      <c r="D1981" t="s">
        <v>410</v>
      </c>
      <c r="E1981">
        <v>6</v>
      </c>
      <c r="G1981">
        <v>52.5</v>
      </c>
      <c r="M1981">
        <v>4</v>
      </c>
      <c r="N1981">
        <v>2</v>
      </c>
    </row>
    <row r="1982" spans="1:16" x14ac:dyDescent="0.2">
      <c r="A1982" t="s">
        <v>358</v>
      </c>
      <c r="B1982" t="s">
        <v>437</v>
      </c>
      <c r="C1982" t="s">
        <v>638</v>
      </c>
      <c r="D1982" t="s">
        <v>410</v>
      </c>
      <c r="E1982">
        <v>3462</v>
      </c>
      <c r="F1982">
        <v>603</v>
      </c>
      <c r="G1982">
        <v>85.02</v>
      </c>
      <c r="L1982">
        <v>282</v>
      </c>
      <c r="M1982">
        <v>2101</v>
      </c>
      <c r="N1982">
        <v>568</v>
      </c>
      <c r="O1982">
        <v>334</v>
      </c>
      <c r="P1982">
        <v>177</v>
      </c>
    </row>
    <row r="1983" spans="1:16" x14ac:dyDescent="0.2">
      <c r="A1983" t="s">
        <v>358</v>
      </c>
      <c r="B1983" t="s">
        <v>363</v>
      </c>
      <c r="C1983" t="s">
        <v>638</v>
      </c>
      <c r="D1983" t="s">
        <v>410</v>
      </c>
      <c r="E1983">
        <v>2670</v>
      </c>
      <c r="F1983">
        <v>500</v>
      </c>
      <c r="G1983">
        <v>89.97</v>
      </c>
      <c r="L1983">
        <v>189</v>
      </c>
      <c r="M1983">
        <v>1586</v>
      </c>
      <c r="N1983">
        <v>466</v>
      </c>
      <c r="O1983">
        <v>277</v>
      </c>
      <c r="P1983">
        <v>152</v>
      </c>
    </row>
    <row r="1984" spans="1:16" x14ac:dyDescent="0.2">
      <c r="A1984" t="s">
        <v>358</v>
      </c>
      <c r="B1984" t="s">
        <v>364</v>
      </c>
      <c r="C1984" t="s">
        <v>638</v>
      </c>
      <c r="D1984" t="s">
        <v>410</v>
      </c>
      <c r="E1984">
        <v>512</v>
      </c>
      <c r="F1984">
        <v>78</v>
      </c>
      <c r="G1984">
        <v>71.849999999999994</v>
      </c>
      <c r="L1984">
        <v>93</v>
      </c>
      <c r="M1984">
        <v>340</v>
      </c>
      <c r="N1984">
        <v>17</v>
      </c>
      <c r="O1984">
        <v>43</v>
      </c>
      <c r="P1984">
        <v>19</v>
      </c>
    </row>
    <row r="1985" spans="1:16" x14ac:dyDescent="0.2">
      <c r="A1985" t="s">
        <v>358</v>
      </c>
      <c r="B1985" t="s">
        <v>365</v>
      </c>
      <c r="C1985" t="s">
        <v>638</v>
      </c>
      <c r="D1985" t="s">
        <v>410</v>
      </c>
      <c r="E1985">
        <v>237</v>
      </c>
      <c r="F1985">
        <v>14</v>
      </c>
      <c r="G1985">
        <v>54.31</v>
      </c>
      <c r="M1985">
        <v>150</v>
      </c>
      <c r="N1985">
        <v>70</v>
      </c>
      <c r="O1985">
        <v>13</v>
      </c>
      <c r="P1985">
        <v>4</v>
      </c>
    </row>
    <row r="1986" spans="1:16" x14ac:dyDescent="0.2">
      <c r="A1986" t="s">
        <v>358</v>
      </c>
      <c r="B1986" t="s">
        <v>366</v>
      </c>
      <c r="C1986" t="s">
        <v>638</v>
      </c>
      <c r="D1986" t="s">
        <v>410</v>
      </c>
      <c r="E1986">
        <v>43</v>
      </c>
      <c r="F1986">
        <v>11</v>
      </c>
      <c r="G1986">
        <v>103.88</v>
      </c>
      <c r="M1986">
        <v>25</v>
      </c>
      <c r="N1986">
        <v>15</v>
      </c>
      <c r="O1986">
        <v>1</v>
      </c>
      <c r="P1986">
        <v>2</v>
      </c>
    </row>
    <row r="1987" spans="1:16" x14ac:dyDescent="0.2">
      <c r="A1987" t="s">
        <v>358</v>
      </c>
      <c r="B1987" t="s">
        <v>437</v>
      </c>
      <c r="C1987" t="s">
        <v>639</v>
      </c>
      <c r="D1987" t="s">
        <v>410</v>
      </c>
      <c r="E1987">
        <v>1031</v>
      </c>
      <c r="F1987">
        <v>188</v>
      </c>
      <c r="G1987">
        <v>62.16</v>
      </c>
      <c r="L1987">
        <v>426</v>
      </c>
      <c r="M1987">
        <v>352</v>
      </c>
      <c r="N1987">
        <v>141</v>
      </c>
      <c r="O1987">
        <v>68</v>
      </c>
      <c r="P1987">
        <v>44</v>
      </c>
    </row>
    <row r="1988" spans="1:16" x14ac:dyDescent="0.2">
      <c r="A1988" t="s">
        <v>358</v>
      </c>
      <c r="B1988" t="s">
        <v>363</v>
      </c>
      <c r="C1988" t="s">
        <v>639</v>
      </c>
      <c r="D1988" t="s">
        <v>410</v>
      </c>
      <c r="E1988">
        <v>1025</v>
      </c>
      <c r="F1988">
        <v>187</v>
      </c>
      <c r="G1988">
        <v>62.01</v>
      </c>
      <c r="L1988">
        <v>424</v>
      </c>
      <c r="M1988">
        <v>352</v>
      </c>
      <c r="N1988">
        <v>139</v>
      </c>
      <c r="O1988">
        <v>66</v>
      </c>
      <c r="P1988">
        <v>44</v>
      </c>
    </row>
    <row r="1989" spans="1:16" x14ac:dyDescent="0.2">
      <c r="A1989" t="s">
        <v>358</v>
      </c>
      <c r="B1989" t="s">
        <v>365</v>
      </c>
      <c r="C1989" t="s">
        <v>639</v>
      </c>
      <c r="D1989" t="s">
        <v>410</v>
      </c>
      <c r="E1989">
        <v>1</v>
      </c>
      <c r="G1989">
        <v>13</v>
      </c>
      <c r="L1989">
        <v>1</v>
      </c>
    </row>
    <row r="1990" spans="1:16" x14ac:dyDescent="0.2">
      <c r="A1990" t="s">
        <v>358</v>
      </c>
      <c r="B1990" t="s">
        <v>366</v>
      </c>
      <c r="C1990" t="s">
        <v>639</v>
      </c>
      <c r="D1990" t="s">
        <v>410</v>
      </c>
      <c r="E1990">
        <v>5</v>
      </c>
      <c r="F1990">
        <v>1</v>
      </c>
      <c r="G1990">
        <v>103.4</v>
      </c>
      <c r="L1990">
        <v>1</v>
      </c>
      <c r="N1990">
        <v>2</v>
      </c>
      <c r="O1990">
        <v>2</v>
      </c>
    </row>
    <row r="1991" spans="1:16" x14ac:dyDescent="0.2">
      <c r="A1991" t="s">
        <v>358</v>
      </c>
      <c r="B1991" t="s">
        <v>437</v>
      </c>
      <c r="C1991" t="s">
        <v>640</v>
      </c>
      <c r="D1991" t="s">
        <v>410</v>
      </c>
      <c r="E1991">
        <v>6830</v>
      </c>
      <c r="F1991">
        <v>1088</v>
      </c>
      <c r="G1991">
        <v>77.05</v>
      </c>
      <c r="L1991">
        <v>16</v>
      </c>
      <c r="M1991">
        <v>5451</v>
      </c>
      <c r="N1991">
        <v>1359</v>
      </c>
      <c r="O1991">
        <v>4</v>
      </c>
    </row>
    <row r="1992" spans="1:16" x14ac:dyDescent="0.2">
      <c r="A1992" t="s">
        <v>358</v>
      </c>
      <c r="B1992" t="s">
        <v>363</v>
      </c>
      <c r="C1992" t="s">
        <v>640</v>
      </c>
      <c r="D1992" t="s">
        <v>410</v>
      </c>
      <c r="E1992">
        <v>6543</v>
      </c>
      <c r="F1992">
        <v>1056</v>
      </c>
      <c r="G1992">
        <v>77.56</v>
      </c>
      <c r="L1992">
        <v>15</v>
      </c>
      <c r="M1992">
        <v>5259</v>
      </c>
      <c r="N1992">
        <v>1265</v>
      </c>
      <c r="O1992">
        <v>4</v>
      </c>
    </row>
    <row r="1993" spans="1:16" x14ac:dyDescent="0.2">
      <c r="A1993" t="s">
        <v>358</v>
      </c>
      <c r="B1993" t="s">
        <v>364</v>
      </c>
      <c r="C1993" t="s">
        <v>640</v>
      </c>
      <c r="D1993" t="s">
        <v>410</v>
      </c>
      <c r="E1993">
        <v>1</v>
      </c>
      <c r="F1993">
        <v>1</v>
      </c>
      <c r="G1993">
        <v>157</v>
      </c>
      <c r="M1993">
        <v>1</v>
      </c>
    </row>
    <row r="1994" spans="1:16" x14ac:dyDescent="0.2">
      <c r="A1994" t="s">
        <v>358</v>
      </c>
      <c r="B1994" t="s">
        <v>365</v>
      </c>
      <c r="C1994" t="s">
        <v>640</v>
      </c>
      <c r="D1994" t="s">
        <v>410</v>
      </c>
      <c r="E1994">
        <v>145</v>
      </c>
      <c r="F1994">
        <v>11</v>
      </c>
      <c r="G1994">
        <v>61.06</v>
      </c>
      <c r="L1994">
        <v>1</v>
      </c>
      <c r="M1994">
        <v>87</v>
      </c>
      <c r="N1994">
        <v>57</v>
      </c>
    </row>
    <row r="1995" spans="1:16" x14ac:dyDescent="0.2">
      <c r="A1995" t="s">
        <v>358</v>
      </c>
      <c r="B1995" t="s">
        <v>366</v>
      </c>
      <c r="C1995" t="s">
        <v>640</v>
      </c>
      <c r="D1995" t="s">
        <v>410</v>
      </c>
      <c r="E1995">
        <v>141</v>
      </c>
      <c r="F1995">
        <v>20</v>
      </c>
      <c r="G1995">
        <v>69.09</v>
      </c>
      <c r="M1995">
        <v>104</v>
      </c>
      <c r="N1995">
        <v>37</v>
      </c>
    </row>
    <row r="1996" spans="1:16" x14ac:dyDescent="0.2">
      <c r="A1996" t="s">
        <v>358</v>
      </c>
      <c r="B1996" t="s">
        <v>437</v>
      </c>
      <c r="C1996" t="s">
        <v>641</v>
      </c>
      <c r="D1996" t="s">
        <v>410</v>
      </c>
      <c r="E1996">
        <v>11424</v>
      </c>
      <c r="F1996">
        <v>2003</v>
      </c>
      <c r="G1996">
        <v>80.27</v>
      </c>
      <c r="L1996">
        <v>1680</v>
      </c>
      <c r="M1996">
        <v>5812</v>
      </c>
      <c r="N1996">
        <v>1978</v>
      </c>
      <c r="O1996">
        <v>1303</v>
      </c>
      <c r="P1996">
        <v>651</v>
      </c>
    </row>
    <row r="1997" spans="1:16" x14ac:dyDescent="0.2">
      <c r="A1997" t="s">
        <v>358</v>
      </c>
      <c r="B1997" t="s">
        <v>363</v>
      </c>
      <c r="C1997" t="s">
        <v>641</v>
      </c>
      <c r="D1997" t="s">
        <v>410</v>
      </c>
      <c r="E1997">
        <v>8720</v>
      </c>
      <c r="F1997">
        <v>1738</v>
      </c>
      <c r="G1997">
        <v>85.38</v>
      </c>
      <c r="L1997">
        <v>1244</v>
      </c>
      <c r="M1997">
        <v>4538</v>
      </c>
      <c r="N1997">
        <v>1601</v>
      </c>
      <c r="O1997">
        <v>820</v>
      </c>
      <c r="P1997">
        <v>517</v>
      </c>
    </row>
    <row r="1998" spans="1:16" x14ac:dyDescent="0.2">
      <c r="A1998" t="s">
        <v>358</v>
      </c>
      <c r="B1998" t="s">
        <v>364</v>
      </c>
      <c r="C1998" t="s">
        <v>641</v>
      </c>
      <c r="D1998" t="s">
        <v>410</v>
      </c>
      <c r="E1998">
        <v>1908</v>
      </c>
      <c r="F1998">
        <v>182</v>
      </c>
      <c r="G1998">
        <v>63.61</v>
      </c>
      <c r="L1998">
        <v>424</v>
      </c>
      <c r="M1998">
        <v>916</v>
      </c>
      <c r="N1998">
        <v>60</v>
      </c>
      <c r="O1998">
        <v>413</v>
      </c>
      <c r="P1998">
        <v>95</v>
      </c>
    </row>
    <row r="1999" spans="1:16" x14ac:dyDescent="0.2">
      <c r="A1999" t="s">
        <v>358</v>
      </c>
      <c r="B1999" t="s">
        <v>365</v>
      </c>
      <c r="C1999" t="s">
        <v>641</v>
      </c>
      <c r="D1999" t="s">
        <v>410</v>
      </c>
      <c r="E1999">
        <v>595</v>
      </c>
      <c r="F1999">
        <v>59</v>
      </c>
      <c r="G1999">
        <v>63.05</v>
      </c>
      <c r="L1999">
        <v>7</v>
      </c>
      <c r="M1999">
        <v>249</v>
      </c>
      <c r="N1999">
        <v>253</v>
      </c>
      <c r="O1999">
        <v>63</v>
      </c>
      <c r="P1999">
        <v>23</v>
      </c>
    </row>
    <row r="2000" spans="1:16" x14ac:dyDescent="0.2">
      <c r="A2000" t="s">
        <v>358</v>
      </c>
      <c r="B2000" t="s">
        <v>366</v>
      </c>
      <c r="C2000" t="s">
        <v>641</v>
      </c>
      <c r="D2000" t="s">
        <v>410</v>
      </c>
      <c r="E2000">
        <v>201</v>
      </c>
      <c r="F2000">
        <v>24</v>
      </c>
      <c r="G2000">
        <v>67.63</v>
      </c>
      <c r="L2000">
        <v>5</v>
      </c>
      <c r="M2000">
        <v>109</v>
      </c>
      <c r="N2000">
        <v>64</v>
      </c>
      <c r="O2000">
        <v>7</v>
      </c>
      <c r="P2000">
        <v>16</v>
      </c>
    </row>
    <row r="2001" spans="1:16" x14ac:dyDescent="0.2">
      <c r="A2001" t="s">
        <v>358</v>
      </c>
      <c r="B2001" t="s">
        <v>437</v>
      </c>
      <c r="C2001" t="s">
        <v>642</v>
      </c>
      <c r="D2001" t="s">
        <v>410</v>
      </c>
      <c r="E2001">
        <v>2291</v>
      </c>
      <c r="F2001">
        <v>796</v>
      </c>
      <c r="G2001">
        <v>99.89</v>
      </c>
      <c r="L2001">
        <v>400</v>
      </c>
      <c r="M2001">
        <v>1208</v>
      </c>
      <c r="N2001">
        <v>453</v>
      </c>
      <c r="O2001">
        <v>150</v>
      </c>
      <c r="P2001">
        <v>80</v>
      </c>
    </row>
    <row r="2002" spans="1:16" x14ac:dyDescent="0.2">
      <c r="A2002" t="s">
        <v>358</v>
      </c>
      <c r="B2002" t="s">
        <v>363</v>
      </c>
      <c r="C2002" t="s">
        <v>642</v>
      </c>
      <c r="D2002" t="s">
        <v>410</v>
      </c>
      <c r="E2002">
        <v>2279</v>
      </c>
      <c r="F2002">
        <v>790</v>
      </c>
      <c r="G2002">
        <v>99.81</v>
      </c>
      <c r="L2002">
        <v>398</v>
      </c>
      <c r="M2002">
        <v>1201</v>
      </c>
      <c r="N2002">
        <v>450</v>
      </c>
      <c r="O2002">
        <v>150</v>
      </c>
      <c r="P2002">
        <v>80</v>
      </c>
    </row>
    <row r="2003" spans="1:16" x14ac:dyDescent="0.2">
      <c r="A2003" t="s">
        <v>358</v>
      </c>
      <c r="B2003" t="s">
        <v>364</v>
      </c>
      <c r="C2003" t="s">
        <v>642</v>
      </c>
      <c r="D2003" t="s">
        <v>410</v>
      </c>
      <c r="E2003">
        <v>2</v>
      </c>
      <c r="G2003">
        <v>44.5</v>
      </c>
      <c r="L2003">
        <v>2</v>
      </c>
    </row>
    <row r="2004" spans="1:16" x14ac:dyDescent="0.2">
      <c r="A2004" t="s">
        <v>358</v>
      </c>
      <c r="B2004" t="s">
        <v>365</v>
      </c>
      <c r="C2004" t="s">
        <v>642</v>
      </c>
      <c r="D2004" t="s">
        <v>410</v>
      </c>
      <c r="E2004">
        <v>5</v>
      </c>
      <c r="F2004">
        <v>3</v>
      </c>
      <c r="G2004">
        <v>136.80000000000001</v>
      </c>
      <c r="M2004">
        <v>3</v>
      </c>
      <c r="N2004">
        <v>2</v>
      </c>
    </row>
    <row r="2005" spans="1:16" x14ac:dyDescent="0.2">
      <c r="A2005" t="s">
        <v>358</v>
      </c>
      <c r="B2005" t="s">
        <v>366</v>
      </c>
      <c r="C2005" t="s">
        <v>642</v>
      </c>
      <c r="D2005" t="s">
        <v>410</v>
      </c>
      <c r="E2005">
        <v>5</v>
      </c>
      <c r="F2005">
        <v>3</v>
      </c>
      <c r="G2005">
        <v>118.6</v>
      </c>
      <c r="M2005">
        <v>4</v>
      </c>
      <c r="N2005">
        <v>1</v>
      </c>
    </row>
    <row r="2006" spans="1:16" x14ac:dyDescent="0.2">
      <c r="A2006" t="s">
        <v>358</v>
      </c>
      <c r="B2006" t="s">
        <v>437</v>
      </c>
      <c r="C2006" t="s">
        <v>643</v>
      </c>
      <c r="D2006" t="s">
        <v>410</v>
      </c>
      <c r="E2006">
        <v>2068</v>
      </c>
      <c r="F2006">
        <v>806</v>
      </c>
      <c r="G2006">
        <v>123.83</v>
      </c>
      <c r="L2006">
        <v>448</v>
      </c>
      <c r="M2006">
        <v>1213</v>
      </c>
      <c r="N2006">
        <v>282</v>
      </c>
      <c r="O2006">
        <v>95</v>
      </c>
      <c r="P2006">
        <v>30</v>
      </c>
    </row>
    <row r="2007" spans="1:16" x14ac:dyDescent="0.2">
      <c r="A2007" t="s">
        <v>358</v>
      </c>
      <c r="B2007" t="s">
        <v>363</v>
      </c>
      <c r="C2007" t="s">
        <v>643</v>
      </c>
      <c r="D2007" t="s">
        <v>410</v>
      </c>
      <c r="E2007">
        <v>2060</v>
      </c>
      <c r="F2007">
        <v>803</v>
      </c>
      <c r="G2007">
        <v>123.8</v>
      </c>
      <c r="L2007">
        <v>446</v>
      </c>
      <c r="M2007">
        <v>1209</v>
      </c>
      <c r="N2007">
        <v>281</v>
      </c>
      <c r="O2007">
        <v>94</v>
      </c>
      <c r="P2007">
        <v>30</v>
      </c>
    </row>
    <row r="2008" spans="1:16" x14ac:dyDescent="0.2">
      <c r="A2008" t="s">
        <v>358</v>
      </c>
      <c r="B2008" t="s">
        <v>365</v>
      </c>
      <c r="C2008" t="s">
        <v>643</v>
      </c>
      <c r="D2008" t="s">
        <v>410</v>
      </c>
      <c r="E2008">
        <v>5</v>
      </c>
      <c r="F2008">
        <v>2</v>
      </c>
      <c r="G2008">
        <v>140.19999999999999</v>
      </c>
      <c r="L2008">
        <v>2</v>
      </c>
      <c r="M2008">
        <v>2</v>
      </c>
      <c r="N2008">
        <v>1</v>
      </c>
    </row>
    <row r="2009" spans="1:16" x14ac:dyDescent="0.2">
      <c r="A2009" t="s">
        <v>358</v>
      </c>
      <c r="B2009" t="s">
        <v>366</v>
      </c>
      <c r="C2009" t="s">
        <v>643</v>
      </c>
      <c r="D2009" t="s">
        <v>410</v>
      </c>
      <c r="E2009">
        <v>3</v>
      </c>
      <c r="F2009">
        <v>1</v>
      </c>
      <c r="G2009">
        <v>114.67</v>
      </c>
      <c r="M2009">
        <v>2</v>
      </c>
      <c r="O2009">
        <v>1</v>
      </c>
    </row>
    <row r="2010" spans="1:16" x14ac:dyDescent="0.2">
      <c r="A2010" t="s">
        <v>358</v>
      </c>
      <c r="B2010" t="s">
        <v>437</v>
      </c>
      <c r="C2010" t="s">
        <v>644</v>
      </c>
      <c r="D2010" t="s">
        <v>410</v>
      </c>
      <c r="E2010">
        <v>25125</v>
      </c>
      <c r="F2010">
        <v>4949</v>
      </c>
      <c r="G2010">
        <v>84.56</v>
      </c>
      <c r="L2010">
        <v>151</v>
      </c>
      <c r="M2010">
        <v>21416</v>
      </c>
      <c r="N2010">
        <v>3512</v>
      </c>
      <c r="O2010">
        <v>46</v>
      </c>
    </row>
    <row r="2011" spans="1:16" x14ac:dyDescent="0.2">
      <c r="A2011" t="s">
        <v>358</v>
      </c>
      <c r="B2011" t="s">
        <v>363</v>
      </c>
      <c r="C2011" t="s">
        <v>644</v>
      </c>
      <c r="D2011" t="s">
        <v>410</v>
      </c>
      <c r="E2011">
        <v>23741</v>
      </c>
      <c r="F2011">
        <v>4795</v>
      </c>
      <c r="G2011">
        <v>86.14</v>
      </c>
      <c r="L2011">
        <v>144</v>
      </c>
      <c r="M2011">
        <v>20241</v>
      </c>
      <c r="N2011">
        <v>3344</v>
      </c>
      <c r="O2011">
        <v>12</v>
      </c>
    </row>
    <row r="2012" spans="1:16" x14ac:dyDescent="0.2">
      <c r="A2012" t="s">
        <v>358</v>
      </c>
      <c r="B2012" t="s">
        <v>364</v>
      </c>
      <c r="C2012" t="s">
        <v>644</v>
      </c>
      <c r="D2012" t="s">
        <v>410</v>
      </c>
      <c r="E2012">
        <v>4</v>
      </c>
      <c r="F2012">
        <v>1</v>
      </c>
      <c r="G2012">
        <v>91.75</v>
      </c>
      <c r="M2012">
        <v>4</v>
      </c>
    </row>
    <row r="2013" spans="1:16" x14ac:dyDescent="0.2">
      <c r="A2013" t="s">
        <v>358</v>
      </c>
      <c r="B2013" t="s">
        <v>365</v>
      </c>
      <c r="C2013" t="s">
        <v>644</v>
      </c>
      <c r="D2013" t="s">
        <v>410</v>
      </c>
      <c r="E2013">
        <v>667</v>
      </c>
      <c r="F2013">
        <v>73</v>
      </c>
      <c r="G2013">
        <v>51.97</v>
      </c>
      <c r="M2013">
        <v>600</v>
      </c>
      <c r="N2013">
        <v>33</v>
      </c>
      <c r="O2013">
        <v>34</v>
      </c>
    </row>
    <row r="2014" spans="1:16" x14ac:dyDescent="0.2">
      <c r="A2014" t="s">
        <v>358</v>
      </c>
      <c r="B2014" t="s">
        <v>366</v>
      </c>
      <c r="C2014" t="s">
        <v>644</v>
      </c>
      <c r="D2014" t="s">
        <v>410</v>
      </c>
      <c r="E2014">
        <v>713</v>
      </c>
      <c r="F2014">
        <v>80</v>
      </c>
      <c r="G2014">
        <v>62.2</v>
      </c>
      <c r="L2014">
        <v>7</v>
      </c>
      <c r="M2014">
        <v>571</v>
      </c>
      <c r="N2014">
        <v>135</v>
      </c>
    </row>
    <row r="2015" spans="1:16" x14ac:dyDescent="0.2">
      <c r="A2015" t="s">
        <v>358</v>
      </c>
      <c r="B2015" t="s">
        <v>437</v>
      </c>
      <c r="C2015" t="s">
        <v>645</v>
      </c>
      <c r="D2015" t="s">
        <v>410</v>
      </c>
      <c r="E2015">
        <v>360</v>
      </c>
      <c r="F2015">
        <v>40</v>
      </c>
      <c r="G2015">
        <v>69.069999999999993</v>
      </c>
      <c r="L2015">
        <v>82</v>
      </c>
      <c r="M2015">
        <v>154</v>
      </c>
      <c r="N2015">
        <v>28</v>
      </c>
      <c r="O2015">
        <v>68</v>
      </c>
      <c r="P2015">
        <v>28</v>
      </c>
    </row>
    <row r="2016" spans="1:16" x14ac:dyDescent="0.2">
      <c r="A2016" t="s">
        <v>358</v>
      </c>
      <c r="B2016" t="s">
        <v>363</v>
      </c>
      <c r="C2016" t="s">
        <v>645</v>
      </c>
      <c r="D2016" t="s">
        <v>410</v>
      </c>
      <c r="E2016">
        <v>178</v>
      </c>
      <c r="F2016">
        <v>26</v>
      </c>
      <c r="G2016">
        <v>79.760000000000005</v>
      </c>
      <c r="L2016">
        <v>35</v>
      </c>
      <c r="M2016">
        <v>69</v>
      </c>
      <c r="N2016">
        <v>25</v>
      </c>
      <c r="O2016">
        <v>27</v>
      </c>
      <c r="P2016">
        <v>22</v>
      </c>
    </row>
    <row r="2017" spans="1:16" x14ac:dyDescent="0.2">
      <c r="A2017" t="s">
        <v>358</v>
      </c>
      <c r="B2017" t="s">
        <v>364</v>
      </c>
      <c r="C2017" t="s">
        <v>645</v>
      </c>
      <c r="D2017" t="s">
        <v>410</v>
      </c>
      <c r="E2017">
        <v>169</v>
      </c>
      <c r="F2017">
        <v>13</v>
      </c>
      <c r="G2017">
        <v>58.63</v>
      </c>
      <c r="L2017">
        <v>47</v>
      </c>
      <c r="M2017">
        <v>76</v>
      </c>
      <c r="N2017">
        <v>1</v>
      </c>
      <c r="O2017">
        <v>40</v>
      </c>
      <c r="P2017">
        <v>5</v>
      </c>
    </row>
    <row r="2018" spans="1:16" x14ac:dyDescent="0.2">
      <c r="A2018" t="s">
        <v>358</v>
      </c>
      <c r="B2018" t="s">
        <v>365</v>
      </c>
      <c r="C2018" t="s">
        <v>645</v>
      </c>
      <c r="D2018" t="s">
        <v>410</v>
      </c>
      <c r="E2018">
        <v>1</v>
      </c>
      <c r="G2018">
        <v>66</v>
      </c>
      <c r="M2018">
        <v>1</v>
      </c>
    </row>
    <row r="2019" spans="1:16" x14ac:dyDescent="0.2">
      <c r="A2019" t="s">
        <v>358</v>
      </c>
      <c r="B2019" t="s">
        <v>366</v>
      </c>
      <c r="C2019" t="s">
        <v>645</v>
      </c>
      <c r="D2019" t="s">
        <v>410</v>
      </c>
      <c r="E2019">
        <v>12</v>
      </c>
      <c r="F2019">
        <v>1</v>
      </c>
      <c r="G2019">
        <v>57.83</v>
      </c>
      <c r="M2019">
        <v>8</v>
      </c>
      <c r="N2019">
        <v>2</v>
      </c>
      <c r="O2019">
        <v>1</v>
      </c>
      <c r="P2019">
        <v>1</v>
      </c>
    </row>
    <row r="2020" spans="1:16" x14ac:dyDescent="0.2">
      <c r="A2020" t="s">
        <v>358</v>
      </c>
      <c r="B2020" t="s">
        <v>437</v>
      </c>
      <c r="C2020" t="s">
        <v>646</v>
      </c>
      <c r="D2020" t="s">
        <v>410</v>
      </c>
      <c r="E2020">
        <v>493</v>
      </c>
      <c r="F2020">
        <v>100</v>
      </c>
      <c r="G2020">
        <v>81.39</v>
      </c>
      <c r="L2020">
        <v>94</v>
      </c>
      <c r="M2020">
        <v>309</v>
      </c>
      <c r="N2020">
        <v>51</v>
      </c>
      <c r="O2020">
        <v>31</v>
      </c>
      <c r="P2020">
        <v>8</v>
      </c>
    </row>
    <row r="2021" spans="1:16" x14ac:dyDescent="0.2">
      <c r="A2021" t="s">
        <v>358</v>
      </c>
      <c r="B2021" t="s">
        <v>363</v>
      </c>
      <c r="C2021" t="s">
        <v>646</v>
      </c>
      <c r="D2021" t="s">
        <v>410</v>
      </c>
      <c r="E2021">
        <v>477</v>
      </c>
      <c r="F2021">
        <v>96</v>
      </c>
      <c r="G2021">
        <v>81.27</v>
      </c>
      <c r="L2021">
        <v>94</v>
      </c>
      <c r="M2021">
        <v>301</v>
      </c>
      <c r="N2021">
        <v>49</v>
      </c>
      <c r="O2021">
        <v>26</v>
      </c>
      <c r="P2021">
        <v>7</v>
      </c>
    </row>
    <row r="2022" spans="1:16" x14ac:dyDescent="0.2">
      <c r="A2022" t="s">
        <v>358</v>
      </c>
      <c r="B2022" t="s">
        <v>365</v>
      </c>
      <c r="C2022" t="s">
        <v>646</v>
      </c>
      <c r="D2022" t="s">
        <v>410</v>
      </c>
      <c r="E2022">
        <v>15</v>
      </c>
      <c r="F2022">
        <v>4</v>
      </c>
      <c r="G2022">
        <v>83.07</v>
      </c>
      <c r="M2022">
        <v>8</v>
      </c>
      <c r="N2022">
        <v>2</v>
      </c>
      <c r="O2022">
        <v>4</v>
      </c>
      <c r="P2022">
        <v>1</v>
      </c>
    </row>
    <row r="2023" spans="1:16" x14ac:dyDescent="0.2">
      <c r="A2023" t="s">
        <v>358</v>
      </c>
      <c r="B2023" t="s">
        <v>366</v>
      </c>
      <c r="C2023" t="s">
        <v>646</v>
      </c>
      <c r="D2023" t="s">
        <v>410</v>
      </c>
      <c r="E2023">
        <v>1</v>
      </c>
      <c r="G2023">
        <v>110</v>
      </c>
      <c r="O2023">
        <v>1</v>
      </c>
    </row>
    <row r="2024" spans="1:16" x14ac:dyDescent="0.2">
      <c r="A2024" t="s">
        <v>358</v>
      </c>
      <c r="B2024" t="s">
        <v>437</v>
      </c>
      <c r="C2024" t="s">
        <v>647</v>
      </c>
      <c r="D2024" t="s">
        <v>410</v>
      </c>
      <c r="E2024">
        <v>1422</v>
      </c>
      <c r="F2024">
        <v>229</v>
      </c>
      <c r="G2024">
        <v>77.58</v>
      </c>
      <c r="L2024">
        <v>6</v>
      </c>
      <c r="M2024">
        <v>1174</v>
      </c>
      <c r="N2024">
        <v>241</v>
      </c>
      <c r="O2024">
        <v>1</v>
      </c>
    </row>
    <row r="2025" spans="1:16" x14ac:dyDescent="0.2">
      <c r="A2025" t="s">
        <v>358</v>
      </c>
      <c r="B2025" t="s">
        <v>363</v>
      </c>
      <c r="C2025" t="s">
        <v>647</v>
      </c>
      <c r="D2025" t="s">
        <v>410</v>
      </c>
      <c r="E2025">
        <v>1320</v>
      </c>
      <c r="F2025">
        <v>216</v>
      </c>
      <c r="G2025">
        <v>78.63</v>
      </c>
      <c r="L2025">
        <v>6</v>
      </c>
      <c r="M2025">
        <v>1105</v>
      </c>
      <c r="N2025">
        <v>208</v>
      </c>
      <c r="O2025">
        <v>1</v>
      </c>
    </row>
    <row r="2026" spans="1:16" x14ac:dyDescent="0.2">
      <c r="A2026" t="s">
        <v>358</v>
      </c>
      <c r="B2026" t="s">
        <v>364</v>
      </c>
      <c r="C2026" t="s">
        <v>647</v>
      </c>
      <c r="D2026" t="s">
        <v>410</v>
      </c>
      <c r="E2026">
        <v>1</v>
      </c>
      <c r="G2026">
        <v>76</v>
      </c>
      <c r="M2026">
        <v>1</v>
      </c>
    </row>
    <row r="2027" spans="1:16" x14ac:dyDescent="0.2">
      <c r="A2027" t="s">
        <v>358</v>
      </c>
      <c r="B2027" t="s">
        <v>365</v>
      </c>
      <c r="C2027" t="s">
        <v>647</v>
      </c>
      <c r="D2027" t="s">
        <v>410</v>
      </c>
      <c r="E2027">
        <v>58</v>
      </c>
      <c r="F2027">
        <v>6</v>
      </c>
      <c r="G2027">
        <v>67.53</v>
      </c>
      <c r="M2027">
        <v>32</v>
      </c>
      <c r="N2027">
        <v>26</v>
      </c>
    </row>
    <row r="2028" spans="1:16" x14ac:dyDescent="0.2">
      <c r="A2028" t="s">
        <v>358</v>
      </c>
      <c r="B2028" t="s">
        <v>366</v>
      </c>
      <c r="C2028" t="s">
        <v>647</v>
      </c>
      <c r="D2028" t="s">
        <v>410</v>
      </c>
      <c r="E2028">
        <v>43</v>
      </c>
      <c r="F2028">
        <v>7</v>
      </c>
      <c r="G2028">
        <v>58.7</v>
      </c>
      <c r="M2028">
        <v>36</v>
      </c>
      <c r="N2028">
        <v>7</v>
      </c>
    </row>
    <row r="2029" spans="1:16" x14ac:dyDescent="0.2">
      <c r="A2029" t="s">
        <v>358</v>
      </c>
      <c r="B2029" t="s">
        <v>437</v>
      </c>
      <c r="C2029" t="s">
        <v>648</v>
      </c>
      <c r="D2029" t="s">
        <v>410</v>
      </c>
      <c r="E2029">
        <v>4288</v>
      </c>
      <c r="F2029">
        <v>929</v>
      </c>
      <c r="G2029">
        <v>85.64</v>
      </c>
      <c r="L2029">
        <v>580</v>
      </c>
      <c r="M2029">
        <v>2341</v>
      </c>
      <c r="N2029">
        <v>651</v>
      </c>
      <c r="O2029">
        <v>486</v>
      </c>
      <c r="P2029">
        <v>230</v>
      </c>
    </row>
    <row r="2030" spans="1:16" x14ac:dyDescent="0.2">
      <c r="A2030" t="s">
        <v>358</v>
      </c>
      <c r="B2030" t="s">
        <v>363</v>
      </c>
      <c r="C2030" t="s">
        <v>648</v>
      </c>
      <c r="D2030" t="s">
        <v>410</v>
      </c>
      <c r="E2030">
        <v>3258</v>
      </c>
      <c r="F2030">
        <v>745</v>
      </c>
      <c r="G2030">
        <v>88.4</v>
      </c>
      <c r="L2030">
        <v>384</v>
      </c>
      <c r="M2030">
        <v>1872</v>
      </c>
      <c r="N2030">
        <v>542</v>
      </c>
      <c r="O2030">
        <v>269</v>
      </c>
      <c r="P2030">
        <v>191</v>
      </c>
    </row>
    <row r="2031" spans="1:16" x14ac:dyDescent="0.2">
      <c r="A2031" t="s">
        <v>358</v>
      </c>
      <c r="B2031" t="s">
        <v>364</v>
      </c>
      <c r="C2031" t="s">
        <v>648</v>
      </c>
      <c r="D2031" t="s">
        <v>410</v>
      </c>
      <c r="E2031">
        <v>687</v>
      </c>
      <c r="F2031">
        <v>90</v>
      </c>
      <c r="G2031">
        <v>68.849999999999994</v>
      </c>
      <c r="L2031">
        <v>191</v>
      </c>
      <c r="M2031">
        <v>288</v>
      </c>
      <c r="N2031">
        <v>25</v>
      </c>
      <c r="O2031">
        <v>168</v>
      </c>
      <c r="P2031">
        <v>15</v>
      </c>
    </row>
    <row r="2032" spans="1:16" x14ac:dyDescent="0.2">
      <c r="A2032" t="s">
        <v>358</v>
      </c>
      <c r="B2032" t="s">
        <v>365</v>
      </c>
      <c r="C2032" t="s">
        <v>648</v>
      </c>
      <c r="D2032" t="s">
        <v>410</v>
      </c>
      <c r="E2032">
        <v>199</v>
      </c>
      <c r="F2032">
        <v>42</v>
      </c>
      <c r="G2032">
        <v>81.75</v>
      </c>
      <c r="L2032">
        <v>5</v>
      </c>
      <c r="M2032">
        <v>90</v>
      </c>
      <c r="N2032">
        <v>55</v>
      </c>
      <c r="O2032">
        <v>32</v>
      </c>
      <c r="P2032">
        <v>17</v>
      </c>
    </row>
    <row r="2033" spans="1:16" x14ac:dyDescent="0.2">
      <c r="A2033" t="s">
        <v>358</v>
      </c>
      <c r="B2033" t="s">
        <v>366</v>
      </c>
      <c r="C2033" t="s">
        <v>648</v>
      </c>
      <c r="D2033" t="s">
        <v>410</v>
      </c>
      <c r="E2033">
        <v>144</v>
      </c>
      <c r="F2033">
        <v>52</v>
      </c>
      <c r="G2033">
        <v>108.78</v>
      </c>
      <c r="M2033">
        <v>91</v>
      </c>
      <c r="N2033">
        <v>29</v>
      </c>
      <c r="O2033">
        <v>17</v>
      </c>
      <c r="P2033">
        <v>7</v>
      </c>
    </row>
    <row r="2034" spans="1:16" x14ac:dyDescent="0.2">
      <c r="A2034" t="s">
        <v>358</v>
      </c>
      <c r="B2034" t="s">
        <v>437</v>
      </c>
      <c r="C2034" t="s">
        <v>649</v>
      </c>
      <c r="D2034" t="s">
        <v>410</v>
      </c>
      <c r="E2034">
        <v>1105</v>
      </c>
      <c r="F2034">
        <v>496</v>
      </c>
      <c r="G2034">
        <v>128.72</v>
      </c>
      <c r="L2034">
        <v>281</v>
      </c>
      <c r="M2034">
        <v>572</v>
      </c>
      <c r="N2034">
        <v>155</v>
      </c>
      <c r="O2034">
        <v>61</v>
      </c>
      <c r="P2034">
        <v>36</v>
      </c>
    </row>
    <row r="2035" spans="1:16" x14ac:dyDescent="0.2">
      <c r="A2035" t="s">
        <v>358</v>
      </c>
      <c r="B2035" t="s">
        <v>363</v>
      </c>
      <c r="C2035" t="s">
        <v>649</v>
      </c>
      <c r="D2035" t="s">
        <v>410</v>
      </c>
      <c r="E2035">
        <v>1100</v>
      </c>
      <c r="F2035">
        <v>495</v>
      </c>
      <c r="G2035">
        <v>128.97999999999999</v>
      </c>
      <c r="L2035">
        <v>280</v>
      </c>
      <c r="M2035">
        <v>569</v>
      </c>
      <c r="N2035">
        <v>155</v>
      </c>
      <c r="O2035">
        <v>60</v>
      </c>
      <c r="P2035">
        <v>36</v>
      </c>
    </row>
    <row r="2036" spans="1:16" x14ac:dyDescent="0.2">
      <c r="A2036" t="s">
        <v>358</v>
      </c>
      <c r="B2036" t="s">
        <v>365</v>
      </c>
      <c r="C2036" t="s">
        <v>649</v>
      </c>
      <c r="D2036" t="s">
        <v>410</v>
      </c>
      <c r="E2036">
        <v>3</v>
      </c>
      <c r="F2036">
        <v>1</v>
      </c>
      <c r="G2036">
        <v>85.33</v>
      </c>
      <c r="L2036">
        <v>1</v>
      </c>
      <c r="M2036">
        <v>1</v>
      </c>
      <c r="O2036">
        <v>1</v>
      </c>
    </row>
    <row r="2037" spans="1:16" x14ac:dyDescent="0.2">
      <c r="A2037" t="s">
        <v>358</v>
      </c>
      <c r="B2037" t="s">
        <v>366</v>
      </c>
      <c r="C2037" t="s">
        <v>649</v>
      </c>
      <c r="D2037" t="s">
        <v>410</v>
      </c>
      <c r="E2037">
        <v>2</v>
      </c>
      <c r="G2037">
        <v>51</v>
      </c>
      <c r="M2037">
        <v>2</v>
      </c>
    </row>
    <row r="2038" spans="1:16" x14ac:dyDescent="0.2">
      <c r="A2038" t="s">
        <v>358</v>
      </c>
      <c r="B2038" t="s">
        <v>437</v>
      </c>
      <c r="C2038" t="s">
        <v>650</v>
      </c>
      <c r="D2038" t="s">
        <v>410</v>
      </c>
      <c r="E2038">
        <v>8764</v>
      </c>
      <c r="F2038">
        <v>1835</v>
      </c>
      <c r="G2038">
        <v>86.93</v>
      </c>
      <c r="L2038">
        <v>15</v>
      </c>
      <c r="M2038">
        <v>7214</v>
      </c>
      <c r="N2038">
        <v>1531</v>
      </c>
      <c r="O2038">
        <v>3</v>
      </c>
      <c r="P2038">
        <v>1</v>
      </c>
    </row>
    <row r="2039" spans="1:16" x14ac:dyDescent="0.2">
      <c r="A2039" t="s">
        <v>358</v>
      </c>
      <c r="B2039" t="s">
        <v>363</v>
      </c>
      <c r="C2039" t="s">
        <v>650</v>
      </c>
      <c r="D2039" t="s">
        <v>410</v>
      </c>
      <c r="E2039">
        <v>7554</v>
      </c>
      <c r="F2039">
        <v>1744</v>
      </c>
      <c r="G2039">
        <v>91.91</v>
      </c>
      <c r="L2039">
        <v>12</v>
      </c>
      <c r="M2039">
        <v>6531</v>
      </c>
      <c r="N2039">
        <v>1007</v>
      </c>
      <c r="O2039">
        <v>3</v>
      </c>
      <c r="P2039">
        <v>1</v>
      </c>
    </row>
    <row r="2040" spans="1:16" x14ac:dyDescent="0.2">
      <c r="A2040" t="s">
        <v>358</v>
      </c>
      <c r="B2040" t="s">
        <v>364</v>
      </c>
      <c r="C2040" t="s">
        <v>650</v>
      </c>
      <c r="D2040" t="s">
        <v>410</v>
      </c>
      <c r="E2040">
        <v>2</v>
      </c>
      <c r="F2040">
        <v>1</v>
      </c>
      <c r="G2040">
        <v>88</v>
      </c>
      <c r="M2040">
        <v>2</v>
      </c>
    </row>
    <row r="2041" spans="1:16" x14ac:dyDescent="0.2">
      <c r="A2041" t="s">
        <v>358</v>
      </c>
      <c r="B2041" t="s">
        <v>365</v>
      </c>
      <c r="C2041" t="s">
        <v>650</v>
      </c>
      <c r="D2041" t="s">
        <v>410</v>
      </c>
      <c r="E2041">
        <v>765</v>
      </c>
      <c r="F2041">
        <v>43</v>
      </c>
      <c r="G2041">
        <v>51.44</v>
      </c>
      <c r="L2041">
        <v>3</v>
      </c>
      <c r="M2041">
        <v>359</v>
      </c>
      <c r="N2041">
        <v>403</v>
      </c>
    </row>
    <row r="2042" spans="1:16" x14ac:dyDescent="0.2">
      <c r="A2042" t="s">
        <v>358</v>
      </c>
      <c r="B2042" t="s">
        <v>366</v>
      </c>
      <c r="C2042" t="s">
        <v>650</v>
      </c>
      <c r="D2042" t="s">
        <v>410</v>
      </c>
      <c r="E2042">
        <v>443</v>
      </c>
      <c r="F2042">
        <v>47</v>
      </c>
      <c r="G2042">
        <v>63.37</v>
      </c>
      <c r="M2042">
        <v>322</v>
      </c>
      <c r="N2042">
        <v>121</v>
      </c>
    </row>
    <row r="2043" spans="1:16" x14ac:dyDescent="0.2">
      <c r="A2043" t="s">
        <v>358</v>
      </c>
      <c r="B2043" t="s">
        <v>437</v>
      </c>
      <c r="C2043" t="s">
        <v>651</v>
      </c>
      <c r="D2043" t="s">
        <v>410</v>
      </c>
      <c r="E2043">
        <v>131</v>
      </c>
      <c r="F2043">
        <v>17</v>
      </c>
      <c r="G2043">
        <v>81.56</v>
      </c>
      <c r="L2043">
        <v>12</v>
      </c>
      <c r="M2043">
        <v>70</v>
      </c>
      <c r="N2043">
        <v>22</v>
      </c>
      <c r="O2043">
        <v>22</v>
      </c>
      <c r="P2043">
        <v>5</v>
      </c>
    </row>
    <row r="2044" spans="1:16" x14ac:dyDescent="0.2">
      <c r="A2044" t="s">
        <v>358</v>
      </c>
      <c r="B2044" t="s">
        <v>363</v>
      </c>
      <c r="C2044" t="s">
        <v>651</v>
      </c>
      <c r="D2044" t="s">
        <v>410</v>
      </c>
      <c r="E2044">
        <v>91</v>
      </c>
      <c r="F2044">
        <v>10</v>
      </c>
      <c r="G2044">
        <v>81.8</v>
      </c>
      <c r="L2044">
        <v>6</v>
      </c>
      <c r="M2044">
        <v>48</v>
      </c>
      <c r="N2044">
        <v>20</v>
      </c>
      <c r="O2044">
        <v>12</v>
      </c>
      <c r="P2044">
        <v>5</v>
      </c>
    </row>
    <row r="2045" spans="1:16" x14ac:dyDescent="0.2">
      <c r="A2045" t="s">
        <v>358</v>
      </c>
      <c r="B2045" t="s">
        <v>364</v>
      </c>
      <c r="C2045" t="s">
        <v>651</v>
      </c>
      <c r="D2045" t="s">
        <v>410</v>
      </c>
      <c r="E2045">
        <v>32</v>
      </c>
      <c r="F2045">
        <v>5</v>
      </c>
      <c r="G2045">
        <v>76.31</v>
      </c>
      <c r="L2045">
        <v>6</v>
      </c>
      <c r="M2045">
        <v>15</v>
      </c>
      <c r="N2045">
        <v>1</v>
      </c>
      <c r="O2045">
        <v>10</v>
      </c>
    </row>
    <row r="2046" spans="1:16" x14ac:dyDescent="0.2">
      <c r="A2046" t="s">
        <v>358</v>
      </c>
      <c r="B2046" t="s">
        <v>365</v>
      </c>
      <c r="C2046" t="s">
        <v>651</v>
      </c>
      <c r="D2046" t="s">
        <v>410</v>
      </c>
      <c r="E2046">
        <v>4</v>
      </c>
      <c r="F2046">
        <v>2</v>
      </c>
      <c r="G2046">
        <v>112.5</v>
      </c>
      <c r="M2046">
        <v>3</v>
      </c>
      <c r="N2046">
        <v>1</v>
      </c>
    </row>
    <row r="2047" spans="1:16" x14ac:dyDescent="0.2">
      <c r="A2047" t="s">
        <v>358</v>
      </c>
      <c r="B2047" t="s">
        <v>366</v>
      </c>
      <c r="C2047" t="s">
        <v>651</v>
      </c>
      <c r="D2047" t="s">
        <v>410</v>
      </c>
      <c r="E2047">
        <v>4</v>
      </c>
      <c r="G2047">
        <v>87</v>
      </c>
      <c r="M2047">
        <v>4</v>
      </c>
    </row>
    <row r="2048" spans="1:16" x14ac:dyDescent="0.2">
      <c r="A2048" t="s">
        <v>358</v>
      </c>
      <c r="B2048" t="s">
        <v>437</v>
      </c>
      <c r="C2048" t="s">
        <v>652</v>
      </c>
      <c r="D2048" t="s">
        <v>410</v>
      </c>
      <c r="E2048">
        <v>106</v>
      </c>
      <c r="F2048">
        <v>42</v>
      </c>
      <c r="G2048">
        <v>100.25</v>
      </c>
      <c r="L2048">
        <v>18</v>
      </c>
      <c r="M2048">
        <v>64</v>
      </c>
      <c r="N2048">
        <v>16</v>
      </c>
      <c r="O2048">
        <v>6</v>
      </c>
      <c r="P2048">
        <v>2</v>
      </c>
    </row>
    <row r="2049" spans="1:16" x14ac:dyDescent="0.2">
      <c r="A2049" t="s">
        <v>358</v>
      </c>
      <c r="B2049" t="s">
        <v>363</v>
      </c>
      <c r="C2049" t="s">
        <v>652</v>
      </c>
      <c r="D2049" t="s">
        <v>410</v>
      </c>
      <c r="E2049">
        <v>103</v>
      </c>
      <c r="F2049">
        <v>41</v>
      </c>
      <c r="G2049">
        <v>100.85</v>
      </c>
      <c r="L2049">
        <v>16</v>
      </c>
      <c r="M2049">
        <v>64</v>
      </c>
      <c r="N2049">
        <v>15</v>
      </c>
      <c r="O2049">
        <v>6</v>
      </c>
      <c r="P2049">
        <v>2</v>
      </c>
    </row>
    <row r="2050" spans="1:16" x14ac:dyDescent="0.2">
      <c r="A2050" t="s">
        <v>358</v>
      </c>
      <c r="B2050" t="s">
        <v>364</v>
      </c>
      <c r="C2050" t="s">
        <v>652</v>
      </c>
      <c r="D2050" t="s">
        <v>410</v>
      </c>
      <c r="E2050">
        <v>2</v>
      </c>
      <c r="G2050">
        <v>53</v>
      </c>
      <c r="L2050">
        <v>2</v>
      </c>
    </row>
    <row r="2051" spans="1:16" x14ac:dyDescent="0.2">
      <c r="A2051" t="s">
        <v>358</v>
      </c>
      <c r="B2051" t="s">
        <v>366</v>
      </c>
      <c r="C2051" t="s">
        <v>652</v>
      </c>
      <c r="D2051" t="s">
        <v>410</v>
      </c>
      <c r="E2051">
        <v>1</v>
      </c>
      <c r="F2051">
        <v>1</v>
      </c>
      <c r="G2051">
        <v>132</v>
      </c>
      <c r="N2051">
        <v>1</v>
      </c>
    </row>
    <row r="2052" spans="1:16" x14ac:dyDescent="0.2">
      <c r="A2052" t="s">
        <v>358</v>
      </c>
      <c r="B2052" t="s">
        <v>437</v>
      </c>
      <c r="C2052" t="s">
        <v>653</v>
      </c>
      <c r="D2052" t="s">
        <v>410</v>
      </c>
      <c r="E2052">
        <v>347</v>
      </c>
      <c r="F2052">
        <v>86</v>
      </c>
      <c r="G2052">
        <v>95.65</v>
      </c>
      <c r="L2052">
        <v>2</v>
      </c>
      <c r="M2052">
        <v>297</v>
      </c>
      <c r="N2052">
        <v>48</v>
      </c>
    </row>
    <row r="2053" spans="1:16" x14ac:dyDescent="0.2">
      <c r="A2053" t="s">
        <v>358</v>
      </c>
      <c r="B2053" t="s">
        <v>363</v>
      </c>
      <c r="C2053" t="s">
        <v>653</v>
      </c>
      <c r="D2053" t="s">
        <v>410</v>
      </c>
      <c r="E2053">
        <v>338</v>
      </c>
      <c r="F2053">
        <v>86</v>
      </c>
      <c r="G2053">
        <v>96.56</v>
      </c>
      <c r="L2053">
        <v>2</v>
      </c>
      <c r="M2053">
        <v>293</v>
      </c>
      <c r="N2053">
        <v>43</v>
      </c>
    </row>
    <row r="2054" spans="1:16" x14ac:dyDescent="0.2">
      <c r="A2054" t="s">
        <v>358</v>
      </c>
      <c r="B2054" t="s">
        <v>364</v>
      </c>
      <c r="C2054" t="s">
        <v>653</v>
      </c>
      <c r="D2054" t="s">
        <v>410</v>
      </c>
      <c r="E2054">
        <v>1</v>
      </c>
      <c r="G2054">
        <v>54</v>
      </c>
      <c r="M2054">
        <v>1</v>
      </c>
    </row>
    <row r="2055" spans="1:16" x14ac:dyDescent="0.2">
      <c r="A2055" t="s">
        <v>358</v>
      </c>
      <c r="B2055" t="s">
        <v>365</v>
      </c>
      <c r="C2055" t="s">
        <v>653</v>
      </c>
      <c r="D2055" t="s">
        <v>410</v>
      </c>
      <c r="E2055">
        <v>3</v>
      </c>
      <c r="G2055">
        <v>47.33</v>
      </c>
      <c r="M2055">
        <v>2</v>
      </c>
      <c r="N2055">
        <v>1</v>
      </c>
    </row>
    <row r="2056" spans="1:16" x14ac:dyDescent="0.2">
      <c r="A2056" t="s">
        <v>358</v>
      </c>
      <c r="B2056" t="s">
        <v>366</v>
      </c>
      <c r="C2056" t="s">
        <v>653</v>
      </c>
      <c r="D2056" t="s">
        <v>410</v>
      </c>
      <c r="E2056">
        <v>5</v>
      </c>
      <c r="G2056">
        <v>71.2</v>
      </c>
      <c r="M2056">
        <v>1</v>
      </c>
      <c r="N2056">
        <v>4</v>
      </c>
    </row>
    <row r="2057" spans="1:16" x14ac:dyDescent="0.2">
      <c r="A2057" t="s">
        <v>358</v>
      </c>
      <c r="B2057" t="s">
        <v>437</v>
      </c>
      <c r="C2057" t="s">
        <v>654</v>
      </c>
      <c r="D2057" t="s">
        <v>410</v>
      </c>
      <c r="E2057">
        <v>2416</v>
      </c>
      <c r="F2057">
        <v>524</v>
      </c>
      <c r="G2057">
        <v>93.17</v>
      </c>
      <c r="L2057">
        <v>210</v>
      </c>
      <c r="M2057">
        <v>1564</v>
      </c>
      <c r="N2057">
        <v>356</v>
      </c>
      <c r="O2057">
        <v>219</v>
      </c>
      <c r="P2057">
        <v>67</v>
      </c>
    </row>
    <row r="2058" spans="1:16" x14ac:dyDescent="0.2">
      <c r="A2058" t="s">
        <v>358</v>
      </c>
      <c r="B2058" t="s">
        <v>363</v>
      </c>
      <c r="C2058" t="s">
        <v>654</v>
      </c>
      <c r="D2058" t="s">
        <v>410</v>
      </c>
      <c r="E2058">
        <v>1746</v>
      </c>
      <c r="F2058">
        <v>432</v>
      </c>
      <c r="G2058">
        <v>100.57</v>
      </c>
      <c r="L2058">
        <v>100</v>
      </c>
      <c r="M2058">
        <v>1225</v>
      </c>
      <c r="N2058">
        <v>290</v>
      </c>
      <c r="O2058">
        <v>103</v>
      </c>
      <c r="P2058">
        <v>28</v>
      </c>
    </row>
    <row r="2059" spans="1:16" x14ac:dyDescent="0.2">
      <c r="A2059" t="s">
        <v>358</v>
      </c>
      <c r="B2059" t="s">
        <v>364</v>
      </c>
      <c r="C2059" t="s">
        <v>654</v>
      </c>
      <c r="D2059" t="s">
        <v>410</v>
      </c>
      <c r="E2059">
        <v>504</v>
      </c>
      <c r="F2059">
        <v>68</v>
      </c>
      <c r="G2059">
        <v>71.959999999999994</v>
      </c>
      <c r="L2059">
        <v>108</v>
      </c>
      <c r="M2059">
        <v>257</v>
      </c>
      <c r="N2059">
        <v>13</v>
      </c>
      <c r="O2059">
        <v>101</v>
      </c>
      <c r="P2059">
        <v>25</v>
      </c>
    </row>
    <row r="2060" spans="1:16" x14ac:dyDescent="0.2">
      <c r="A2060" t="s">
        <v>358</v>
      </c>
      <c r="B2060" t="s">
        <v>365</v>
      </c>
      <c r="C2060" t="s">
        <v>654</v>
      </c>
      <c r="D2060" t="s">
        <v>410</v>
      </c>
      <c r="E2060">
        <v>116</v>
      </c>
      <c r="F2060">
        <v>17</v>
      </c>
      <c r="G2060">
        <v>78.599999999999994</v>
      </c>
      <c r="L2060">
        <v>1</v>
      </c>
      <c r="M2060">
        <v>58</v>
      </c>
      <c r="N2060">
        <v>33</v>
      </c>
      <c r="O2060">
        <v>15</v>
      </c>
      <c r="P2060">
        <v>9</v>
      </c>
    </row>
    <row r="2061" spans="1:16" x14ac:dyDescent="0.2">
      <c r="A2061" t="s">
        <v>358</v>
      </c>
      <c r="B2061" t="s">
        <v>366</v>
      </c>
      <c r="C2061" t="s">
        <v>654</v>
      </c>
      <c r="D2061" t="s">
        <v>410</v>
      </c>
      <c r="E2061">
        <v>50</v>
      </c>
      <c r="F2061">
        <v>7</v>
      </c>
      <c r="G2061">
        <v>82.22</v>
      </c>
      <c r="L2061">
        <v>1</v>
      </c>
      <c r="M2061">
        <v>24</v>
      </c>
      <c r="N2061">
        <v>20</v>
      </c>
      <c r="P2061">
        <v>5</v>
      </c>
    </row>
    <row r="2062" spans="1:16" x14ac:dyDescent="0.2">
      <c r="A2062" t="s">
        <v>358</v>
      </c>
      <c r="B2062" t="s">
        <v>437</v>
      </c>
      <c r="C2062" t="s">
        <v>655</v>
      </c>
      <c r="D2062" t="s">
        <v>410</v>
      </c>
      <c r="E2062">
        <v>856</v>
      </c>
      <c r="F2062">
        <v>252</v>
      </c>
      <c r="G2062">
        <v>87.71</v>
      </c>
      <c r="L2062">
        <v>241</v>
      </c>
      <c r="M2062">
        <v>165</v>
      </c>
      <c r="N2062">
        <v>161</v>
      </c>
      <c r="O2062">
        <v>167</v>
      </c>
      <c r="P2062">
        <v>122</v>
      </c>
    </row>
    <row r="2063" spans="1:16" x14ac:dyDescent="0.2">
      <c r="A2063" t="s">
        <v>358</v>
      </c>
      <c r="B2063" t="s">
        <v>363</v>
      </c>
      <c r="C2063" t="s">
        <v>655</v>
      </c>
      <c r="D2063" t="s">
        <v>410</v>
      </c>
      <c r="E2063">
        <v>854</v>
      </c>
      <c r="F2063">
        <v>252</v>
      </c>
      <c r="G2063">
        <v>87.89</v>
      </c>
      <c r="L2063">
        <v>241</v>
      </c>
      <c r="M2063">
        <v>164</v>
      </c>
      <c r="N2063">
        <v>160</v>
      </c>
      <c r="O2063">
        <v>167</v>
      </c>
      <c r="P2063">
        <v>122</v>
      </c>
    </row>
    <row r="2064" spans="1:16" x14ac:dyDescent="0.2">
      <c r="A2064" t="s">
        <v>358</v>
      </c>
      <c r="B2064" t="s">
        <v>365</v>
      </c>
      <c r="C2064" t="s">
        <v>655</v>
      </c>
      <c r="D2064" t="s">
        <v>410</v>
      </c>
      <c r="E2064">
        <v>2</v>
      </c>
      <c r="G2064">
        <v>13.5</v>
      </c>
      <c r="M2064">
        <v>1</v>
      </c>
      <c r="N2064">
        <v>1</v>
      </c>
    </row>
    <row r="2065" spans="1:16" x14ac:dyDescent="0.2">
      <c r="A2065" t="s">
        <v>358</v>
      </c>
      <c r="B2065" t="s">
        <v>437</v>
      </c>
      <c r="C2065" t="s">
        <v>656</v>
      </c>
      <c r="D2065" t="s">
        <v>410</v>
      </c>
      <c r="E2065">
        <v>4995</v>
      </c>
      <c r="F2065">
        <v>936</v>
      </c>
      <c r="G2065">
        <v>83.02</v>
      </c>
      <c r="L2065">
        <v>13</v>
      </c>
      <c r="M2065">
        <v>4239</v>
      </c>
      <c r="N2065">
        <v>732</v>
      </c>
      <c r="O2065">
        <v>11</v>
      </c>
    </row>
    <row r="2066" spans="1:16" x14ac:dyDescent="0.2">
      <c r="A2066" t="s">
        <v>358</v>
      </c>
      <c r="B2066" t="s">
        <v>363</v>
      </c>
      <c r="C2066" t="s">
        <v>656</v>
      </c>
      <c r="D2066" t="s">
        <v>410</v>
      </c>
      <c r="E2066">
        <v>4443</v>
      </c>
      <c r="F2066">
        <v>877</v>
      </c>
      <c r="G2066">
        <v>86.02</v>
      </c>
      <c r="L2066">
        <v>12</v>
      </c>
      <c r="M2066">
        <v>3862</v>
      </c>
      <c r="N2066">
        <v>563</v>
      </c>
      <c r="O2066">
        <v>6</v>
      </c>
    </row>
    <row r="2067" spans="1:16" x14ac:dyDescent="0.2">
      <c r="A2067" t="s">
        <v>358</v>
      </c>
      <c r="B2067" t="s">
        <v>364</v>
      </c>
      <c r="C2067" t="s">
        <v>656</v>
      </c>
      <c r="D2067" t="s">
        <v>410</v>
      </c>
      <c r="E2067">
        <v>1</v>
      </c>
      <c r="G2067">
        <v>102</v>
      </c>
      <c r="M2067">
        <v>1</v>
      </c>
    </row>
    <row r="2068" spans="1:16" x14ac:dyDescent="0.2">
      <c r="A2068" t="s">
        <v>358</v>
      </c>
      <c r="B2068" t="s">
        <v>365</v>
      </c>
      <c r="C2068" t="s">
        <v>656</v>
      </c>
      <c r="D2068" t="s">
        <v>410</v>
      </c>
      <c r="E2068">
        <v>367</v>
      </c>
      <c r="F2068">
        <v>36</v>
      </c>
      <c r="G2068">
        <v>53.26</v>
      </c>
      <c r="M2068">
        <v>220</v>
      </c>
      <c r="N2068">
        <v>142</v>
      </c>
      <c r="O2068">
        <v>5</v>
      </c>
    </row>
    <row r="2069" spans="1:16" x14ac:dyDescent="0.2">
      <c r="A2069" t="s">
        <v>358</v>
      </c>
      <c r="B2069" t="s">
        <v>366</v>
      </c>
      <c r="C2069" t="s">
        <v>656</v>
      </c>
      <c r="D2069" t="s">
        <v>410</v>
      </c>
      <c r="E2069">
        <v>184</v>
      </c>
      <c r="F2069">
        <v>23</v>
      </c>
      <c r="G2069">
        <v>69.8</v>
      </c>
      <c r="L2069">
        <v>1</v>
      </c>
      <c r="M2069">
        <v>156</v>
      </c>
      <c r="N2069">
        <v>27</v>
      </c>
    </row>
    <row r="2070" spans="1:16" x14ac:dyDescent="0.2">
      <c r="A2070" t="s">
        <v>358</v>
      </c>
      <c r="B2070" t="s">
        <v>437</v>
      </c>
      <c r="C2070" t="s">
        <v>657</v>
      </c>
      <c r="D2070" t="s">
        <v>410</v>
      </c>
      <c r="E2070">
        <v>1172</v>
      </c>
      <c r="F2070">
        <v>270</v>
      </c>
      <c r="G2070">
        <v>93.99</v>
      </c>
      <c r="L2070">
        <v>120</v>
      </c>
      <c r="M2070">
        <v>723</v>
      </c>
      <c r="N2070">
        <v>167</v>
      </c>
      <c r="O2070">
        <v>97</v>
      </c>
      <c r="P2070">
        <v>65</v>
      </c>
    </row>
    <row r="2071" spans="1:16" x14ac:dyDescent="0.2">
      <c r="A2071" t="s">
        <v>358</v>
      </c>
      <c r="B2071" t="s">
        <v>363</v>
      </c>
      <c r="C2071" t="s">
        <v>657</v>
      </c>
      <c r="D2071" t="s">
        <v>410</v>
      </c>
      <c r="E2071">
        <v>1121</v>
      </c>
      <c r="F2071">
        <v>260</v>
      </c>
      <c r="G2071">
        <v>94.05</v>
      </c>
      <c r="L2071">
        <v>118</v>
      </c>
      <c r="M2071">
        <v>690</v>
      </c>
      <c r="N2071">
        <v>162</v>
      </c>
      <c r="O2071">
        <v>87</v>
      </c>
      <c r="P2071">
        <v>64</v>
      </c>
    </row>
    <row r="2072" spans="1:16" x14ac:dyDescent="0.2">
      <c r="A2072" t="s">
        <v>358</v>
      </c>
      <c r="B2072" t="s">
        <v>364</v>
      </c>
      <c r="C2072" t="s">
        <v>657</v>
      </c>
      <c r="D2072" t="s">
        <v>410</v>
      </c>
      <c r="E2072">
        <v>19</v>
      </c>
      <c r="F2072">
        <v>6</v>
      </c>
      <c r="G2072">
        <v>132.79</v>
      </c>
      <c r="L2072">
        <v>2</v>
      </c>
      <c r="M2072">
        <v>9</v>
      </c>
      <c r="O2072">
        <v>7</v>
      </c>
      <c r="P2072">
        <v>1</v>
      </c>
    </row>
    <row r="2073" spans="1:16" x14ac:dyDescent="0.2">
      <c r="A2073" t="s">
        <v>358</v>
      </c>
      <c r="B2073" t="s">
        <v>365</v>
      </c>
      <c r="C2073" t="s">
        <v>657</v>
      </c>
      <c r="D2073" t="s">
        <v>410</v>
      </c>
      <c r="E2073">
        <v>20</v>
      </c>
      <c r="F2073">
        <v>2</v>
      </c>
      <c r="G2073">
        <v>71.599999999999994</v>
      </c>
      <c r="M2073">
        <v>13</v>
      </c>
      <c r="N2073">
        <v>4</v>
      </c>
      <c r="O2073">
        <v>3</v>
      </c>
    </row>
    <row r="2074" spans="1:16" x14ac:dyDescent="0.2">
      <c r="A2074" t="s">
        <v>358</v>
      </c>
      <c r="B2074" t="s">
        <v>366</v>
      </c>
      <c r="C2074" t="s">
        <v>657</v>
      </c>
      <c r="D2074" t="s">
        <v>410</v>
      </c>
      <c r="E2074">
        <v>12</v>
      </c>
      <c r="F2074">
        <v>2</v>
      </c>
      <c r="G2074">
        <v>64</v>
      </c>
      <c r="M2074">
        <v>11</v>
      </c>
      <c r="N2074">
        <v>1</v>
      </c>
    </row>
    <row r="2075" spans="1:16" x14ac:dyDescent="0.2">
      <c r="A2075" t="s">
        <v>358</v>
      </c>
      <c r="B2075" t="s">
        <v>437</v>
      </c>
      <c r="C2075" t="s">
        <v>658</v>
      </c>
      <c r="D2075" t="s">
        <v>410</v>
      </c>
      <c r="E2075">
        <v>566</v>
      </c>
      <c r="F2075">
        <v>81</v>
      </c>
      <c r="G2075">
        <v>55.93</v>
      </c>
      <c r="L2075">
        <v>205</v>
      </c>
      <c r="M2075">
        <v>259</v>
      </c>
      <c r="N2075">
        <v>40</v>
      </c>
      <c r="O2075">
        <v>42</v>
      </c>
      <c r="P2075">
        <v>20</v>
      </c>
    </row>
    <row r="2076" spans="1:16" x14ac:dyDescent="0.2">
      <c r="A2076" t="s">
        <v>358</v>
      </c>
      <c r="B2076" t="s">
        <v>363</v>
      </c>
      <c r="C2076" t="s">
        <v>658</v>
      </c>
      <c r="D2076" t="s">
        <v>410</v>
      </c>
      <c r="E2076">
        <v>326</v>
      </c>
      <c r="F2076">
        <v>52</v>
      </c>
      <c r="G2076">
        <v>53.42</v>
      </c>
      <c r="L2076">
        <v>163</v>
      </c>
      <c r="M2076">
        <v>92</v>
      </c>
      <c r="N2076">
        <v>29</v>
      </c>
      <c r="O2076">
        <v>31</v>
      </c>
      <c r="P2076">
        <v>11</v>
      </c>
    </row>
    <row r="2077" spans="1:16" x14ac:dyDescent="0.2">
      <c r="A2077" t="s">
        <v>358</v>
      </c>
      <c r="B2077" t="s">
        <v>364</v>
      </c>
      <c r="C2077" t="s">
        <v>658</v>
      </c>
      <c r="D2077" t="s">
        <v>410</v>
      </c>
      <c r="E2077">
        <v>240</v>
      </c>
      <c r="F2077">
        <v>29</v>
      </c>
      <c r="G2077">
        <v>59.35</v>
      </c>
      <c r="L2077">
        <v>42</v>
      </c>
      <c r="M2077">
        <v>167</v>
      </c>
      <c r="N2077">
        <v>11</v>
      </c>
      <c r="O2077">
        <v>11</v>
      </c>
      <c r="P2077">
        <v>9</v>
      </c>
    </row>
    <row r="2078" spans="1:16" x14ac:dyDescent="0.2">
      <c r="A2078" t="s">
        <v>358</v>
      </c>
      <c r="B2078" t="s">
        <v>437</v>
      </c>
      <c r="C2078" t="s">
        <v>659</v>
      </c>
      <c r="D2078" t="s">
        <v>410</v>
      </c>
      <c r="E2078">
        <v>2843</v>
      </c>
      <c r="F2078">
        <v>475</v>
      </c>
      <c r="G2078">
        <v>80.150000000000006</v>
      </c>
      <c r="L2078">
        <v>22</v>
      </c>
      <c r="M2078">
        <v>2369</v>
      </c>
      <c r="N2078">
        <v>449</v>
      </c>
      <c r="O2078">
        <v>2</v>
      </c>
      <c r="P2078">
        <v>1</v>
      </c>
    </row>
    <row r="2079" spans="1:16" x14ac:dyDescent="0.2">
      <c r="A2079" t="s">
        <v>358</v>
      </c>
      <c r="B2079" t="s">
        <v>363</v>
      </c>
      <c r="C2079" t="s">
        <v>659</v>
      </c>
      <c r="D2079" t="s">
        <v>410</v>
      </c>
      <c r="E2079">
        <v>2732</v>
      </c>
      <c r="F2079">
        <v>464</v>
      </c>
      <c r="G2079">
        <v>81.040000000000006</v>
      </c>
      <c r="L2079">
        <v>21</v>
      </c>
      <c r="M2079">
        <v>2290</v>
      </c>
      <c r="N2079">
        <v>418</v>
      </c>
      <c r="O2079">
        <v>2</v>
      </c>
      <c r="P2079">
        <v>1</v>
      </c>
    </row>
    <row r="2080" spans="1:16" x14ac:dyDescent="0.2">
      <c r="A2080" t="s">
        <v>358</v>
      </c>
      <c r="B2080" t="s">
        <v>364</v>
      </c>
      <c r="C2080" t="s">
        <v>659</v>
      </c>
      <c r="D2080" t="s">
        <v>410</v>
      </c>
      <c r="E2080">
        <v>2</v>
      </c>
      <c r="G2080">
        <v>80.5</v>
      </c>
      <c r="M2080">
        <v>2</v>
      </c>
    </row>
    <row r="2081" spans="1:16" x14ac:dyDescent="0.2">
      <c r="A2081" t="s">
        <v>358</v>
      </c>
      <c r="B2081" t="s">
        <v>365</v>
      </c>
      <c r="C2081" t="s">
        <v>659</v>
      </c>
      <c r="D2081" t="s">
        <v>410</v>
      </c>
      <c r="E2081">
        <v>54</v>
      </c>
      <c r="F2081">
        <v>4</v>
      </c>
      <c r="G2081">
        <v>45.06</v>
      </c>
      <c r="L2081">
        <v>1</v>
      </c>
      <c r="M2081">
        <v>35</v>
      </c>
      <c r="N2081">
        <v>18</v>
      </c>
    </row>
    <row r="2082" spans="1:16" x14ac:dyDescent="0.2">
      <c r="A2082" t="s">
        <v>358</v>
      </c>
      <c r="B2082" t="s">
        <v>366</v>
      </c>
      <c r="C2082" t="s">
        <v>659</v>
      </c>
      <c r="D2082" t="s">
        <v>410</v>
      </c>
      <c r="E2082">
        <v>55</v>
      </c>
      <c r="F2082">
        <v>7</v>
      </c>
      <c r="G2082">
        <v>70.510000000000005</v>
      </c>
      <c r="M2082">
        <v>42</v>
      </c>
      <c r="N2082">
        <v>13</v>
      </c>
    </row>
    <row r="2083" spans="1:16" x14ac:dyDescent="0.2">
      <c r="A2083" t="s">
        <v>358</v>
      </c>
      <c r="B2083" t="s">
        <v>437</v>
      </c>
      <c r="C2083" t="s">
        <v>660</v>
      </c>
      <c r="D2083" t="s">
        <v>410</v>
      </c>
      <c r="E2083">
        <v>678</v>
      </c>
      <c r="F2083">
        <v>48</v>
      </c>
      <c r="G2083">
        <v>63.58</v>
      </c>
      <c r="L2083">
        <v>133</v>
      </c>
      <c r="M2083">
        <v>313</v>
      </c>
      <c r="N2083">
        <v>83</v>
      </c>
      <c r="O2083">
        <v>110</v>
      </c>
      <c r="P2083">
        <v>39</v>
      </c>
    </row>
    <row r="2084" spans="1:16" x14ac:dyDescent="0.2">
      <c r="A2084" t="s">
        <v>358</v>
      </c>
      <c r="B2084" t="s">
        <v>363</v>
      </c>
      <c r="C2084" t="s">
        <v>660</v>
      </c>
      <c r="D2084" t="s">
        <v>410</v>
      </c>
      <c r="E2084">
        <v>474</v>
      </c>
      <c r="F2084">
        <v>32</v>
      </c>
      <c r="G2084">
        <v>64.52</v>
      </c>
      <c r="L2084">
        <v>77</v>
      </c>
      <c r="M2084">
        <v>234</v>
      </c>
      <c r="N2084">
        <v>76</v>
      </c>
      <c r="O2084">
        <v>55</v>
      </c>
      <c r="P2084">
        <v>32</v>
      </c>
    </row>
    <row r="2085" spans="1:16" x14ac:dyDescent="0.2">
      <c r="A2085" t="s">
        <v>358</v>
      </c>
      <c r="B2085" t="s">
        <v>364</v>
      </c>
      <c r="C2085" t="s">
        <v>660</v>
      </c>
      <c r="D2085" t="s">
        <v>410</v>
      </c>
      <c r="E2085">
        <v>193</v>
      </c>
      <c r="F2085">
        <v>14</v>
      </c>
      <c r="G2085">
        <v>60.64</v>
      </c>
      <c r="L2085">
        <v>56</v>
      </c>
      <c r="M2085">
        <v>72</v>
      </c>
      <c r="N2085">
        <v>6</v>
      </c>
      <c r="O2085">
        <v>54</v>
      </c>
      <c r="P2085">
        <v>5</v>
      </c>
    </row>
    <row r="2086" spans="1:16" x14ac:dyDescent="0.2">
      <c r="A2086" t="s">
        <v>358</v>
      </c>
      <c r="B2086" t="s">
        <v>365</v>
      </c>
      <c r="C2086" t="s">
        <v>660</v>
      </c>
      <c r="D2086" t="s">
        <v>410</v>
      </c>
      <c r="E2086">
        <v>5</v>
      </c>
      <c r="G2086">
        <v>51.2</v>
      </c>
      <c r="M2086">
        <v>3</v>
      </c>
      <c r="O2086">
        <v>1</v>
      </c>
      <c r="P2086">
        <v>1</v>
      </c>
    </row>
    <row r="2087" spans="1:16" x14ac:dyDescent="0.2">
      <c r="A2087" t="s">
        <v>358</v>
      </c>
      <c r="B2087" t="s">
        <v>366</v>
      </c>
      <c r="C2087" t="s">
        <v>660</v>
      </c>
      <c r="D2087" t="s">
        <v>410</v>
      </c>
      <c r="E2087">
        <v>6</v>
      </c>
      <c r="F2087">
        <v>2</v>
      </c>
      <c r="G2087">
        <v>94</v>
      </c>
      <c r="M2087">
        <v>4</v>
      </c>
      <c r="N2087">
        <v>1</v>
      </c>
      <c r="P2087">
        <v>1</v>
      </c>
    </row>
    <row r="2088" spans="1:16" x14ac:dyDescent="0.2">
      <c r="A2088" t="s">
        <v>358</v>
      </c>
      <c r="B2088" t="s">
        <v>437</v>
      </c>
      <c r="C2088" t="s">
        <v>661</v>
      </c>
      <c r="D2088" t="s">
        <v>410</v>
      </c>
      <c r="E2088">
        <v>876</v>
      </c>
      <c r="F2088">
        <v>232</v>
      </c>
      <c r="G2088">
        <v>91.56</v>
      </c>
      <c r="L2088">
        <v>174</v>
      </c>
      <c r="M2088">
        <v>455</v>
      </c>
      <c r="N2088">
        <v>134</v>
      </c>
      <c r="O2088">
        <v>97</v>
      </c>
      <c r="P2088">
        <v>16</v>
      </c>
    </row>
    <row r="2089" spans="1:16" x14ac:dyDescent="0.2">
      <c r="A2089" t="s">
        <v>358</v>
      </c>
      <c r="B2089" t="s">
        <v>363</v>
      </c>
      <c r="C2089" t="s">
        <v>661</v>
      </c>
      <c r="D2089" t="s">
        <v>410</v>
      </c>
      <c r="E2089">
        <v>874</v>
      </c>
      <c r="F2089">
        <v>232</v>
      </c>
      <c r="G2089">
        <v>91.63</v>
      </c>
      <c r="L2089">
        <v>174</v>
      </c>
      <c r="M2089">
        <v>454</v>
      </c>
      <c r="N2089">
        <v>133</v>
      </c>
      <c r="O2089">
        <v>97</v>
      </c>
      <c r="P2089">
        <v>16</v>
      </c>
    </row>
    <row r="2090" spans="1:16" x14ac:dyDescent="0.2">
      <c r="A2090" t="s">
        <v>358</v>
      </c>
      <c r="B2090" t="s">
        <v>365</v>
      </c>
      <c r="C2090" t="s">
        <v>661</v>
      </c>
      <c r="D2090" t="s">
        <v>410</v>
      </c>
      <c r="E2090">
        <v>2</v>
      </c>
      <c r="G2090">
        <v>62</v>
      </c>
      <c r="M2090">
        <v>1</v>
      </c>
      <c r="N2090">
        <v>1</v>
      </c>
    </row>
    <row r="2091" spans="1:16" x14ac:dyDescent="0.2">
      <c r="A2091" t="s">
        <v>358</v>
      </c>
      <c r="B2091" t="s">
        <v>437</v>
      </c>
      <c r="C2091" t="s">
        <v>662</v>
      </c>
      <c r="D2091" t="s">
        <v>410</v>
      </c>
      <c r="E2091">
        <v>1725</v>
      </c>
      <c r="F2091">
        <v>276</v>
      </c>
      <c r="G2091">
        <v>80.680000000000007</v>
      </c>
      <c r="L2091">
        <v>5</v>
      </c>
      <c r="M2091">
        <v>1505</v>
      </c>
      <c r="N2091">
        <v>214</v>
      </c>
      <c r="O2091">
        <v>1</v>
      </c>
    </row>
    <row r="2092" spans="1:16" x14ac:dyDescent="0.2">
      <c r="A2092" t="s">
        <v>358</v>
      </c>
      <c r="B2092" t="s">
        <v>363</v>
      </c>
      <c r="C2092" t="s">
        <v>662</v>
      </c>
      <c r="D2092" t="s">
        <v>410</v>
      </c>
      <c r="E2092">
        <v>1688</v>
      </c>
      <c r="F2092">
        <v>272</v>
      </c>
      <c r="G2092">
        <v>81.209999999999994</v>
      </c>
      <c r="L2092">
        <v>5</v>
      </c>
      <c r="M2092">
        <v>1475</v>
      </c>
      <c r="N2092">
        <v>207</v>
      </c>
      <c r="O2092">
        <v>1</v>
      </c>
    </row>
    <row r="2093" spans="1:16" x14ac:dyDescent="0.2">
      <c r="A2093" t="s">
        <v>358</v>
      </c>
      <c r="B2093" t="s">
        <v>365</v>
      </c>
      <c r="C2093" t="s">
        <v>662</v>
      </c>
      <c r="D2093" t="s">
        <v>410</v>
      </c>
      <c r="E2093">
        <v>14</v>
      </c>
      <c r="F2093">
        <v>1</v>
      </c>
      <c r="G2093">
        <v>56.71</v>
      </c>
      <c r="M2093">
        <v>10</v>
      </c>
      <c r="N2093">
        <v>4</v>
      </c>
    </row>
    <row r="2094" spans="1:16" x14ac:dyDescent="0.2">
      <c r="A2094" t="s">
        <v>358</v>
      </c>
      <c r="B2094" t="s">
        <v>366</v>
      </c>
      <c r="C2094" t="s">
        <v>662</v>
      </c>
      <c r="D2094" t="s">
        <v>410</v>
      </c>
      <c r="E2094">
        <v>23</v>
      </c>
      <c r="F2094">
        <v>3</v>
      </c>
      <c r="G2094">
        <v>56.17</v>
      </c>
      <c r="M2094">
        <v>20</v>
      </c>
      <c r="N2094">
        <v>3</v>
      </c>
    </row>
    <row r="2095" spans="1:16" x14ac:dyDescent="0.2">
      <c r="A2095" t="s">
        <v>358</v>
      </c>
      <c r="B2095" t="s">
        <v>437</v>
      </c>
      <c r="C2095" t="s">
        <v>663</v>
      </c>
      <c r="D2095" t="s">
        <v>410</v>
      </c>
      <c r="E2095">
        <v>191</v>
      </c>
      <c r="F2095">
        <v>18</v>
      </c>
      <c r="G2095">
        <v>69.290000000000006</v>
      </c>
      <c r="L2095">
        <v>23</v>
      </c>
      <c r="M2095">
        <v>95</v>
      </c>
      <c r="N2095">
        <v>36</v>
      </c>
      <c r="O2095">
        <v>25</v>
      </c>
      <c r="P2095">
        <v>12</v>
      </c>
    </row>
    <row r="2096" spans="1:16" x14ac:dyDescent="0.2">
      <c r="A2096" t="s">
        <v>358</v>
      </c>
      <c r="B2096" t="s">
        <v>363</v>
      </c>
      <c r="C2096" t="s">
        <v>663</v>
      </c>
      <c r="D2096" t="s">
        <v>410</v>
      </c>
      <c r="E2096">
        <v>162</v>
      </c>
      <c r="F2096">
        <v>17</v>
      </c>
      <c r="G2096">
        <v>70.7</v>
      </c>
      <c r="L2096">
        <v>19</v>
      </c>
      <c r="M2096">
        <v>77</v>
      </c>
      <c r="N2096">
        <v>34</v>
      </c>
      <c r="O2096">
        <v>22</v>
      </c>
      <c r="P2096">
        <v>10</v>
      </c>
    </row>
    <row r="2097" spans="1:16" x14ac:dyDescent="0.2">
      <c r="A2097" t="s">
        <v>358</v>
      </c>
      <c r="B2097" t="s">
        <v>364</v>
      </c>
      <c r="C2097" t="s">
        <v>663</v>
      </c>
      <c r="D2097" t="s">
        <v>410</v>
      </c>
      <c r="E2097">
        <v>25</v>
      </c>
      <c r="G2097">
        <v>57.92</v>
      </c>
      <c r="L2097">
        <v>4</v>
      </c>
      <c r="M2097">
        <v>16</v>
      </c>
      <c r="O2097">
        <v>3</v>
      </c>
      <c r="P2097">
        <v>2</v>
      </c>
    </row>
    <row r="2098" spans="1:16" x14ac:dyDescent="0.2">
      <c r="A2098" t="s">
        <v>358</v>
      </c>
      <c r="B2098" t="s">
        <v>365</v>
      </c>
      <c r="C2098" t="s">
        <v>663</v>
      </c>
      <c r="D2098" t="s">
        <v>410</v>
      </c>
      <c r="E2098">
        <v>3</v>
      </c>
      <c r="F2098">
        <v>1</v>
      </c>
      <c r="G2098">
        <v>86.67</v>
      </c>
      <c r="M2098">
        <v>1</v>
      </c>
      <c r="N2098">
        <v>2</v>
      </c>
    </row>
    <row r="2099" spans="1:16" x14ac:dyDescent="0.2">
      <c r="A2099" t="s">
        <v>358</v>
      </c>
      <c r="B2099" t="s">
        <v>366</v>
      </c>
      <c r="C2099" t="s">
        <v>663</v>
      </c>
      <c r="D2099" t="s">
        <v>410</v>
      </c>
      <c r="E2099">
        <v>1</v>
      </c>
      <c r="G2099">
        <v>73</v>
      </c>
      <c r="M2099">
        <v>1</v>
      </c>
    </row>
    <row r="2100" spans="1:16" x14ac:dyDescent="0.2">
      <c r="A2100" t="s">
        <v>358</v>
      </c>
      <c r="B2100" t="s">
        <v>437</v>
      </c>
      <c r="C2100" t="s">
        <v>664</v>
      </c>
      <c r="D2100" t="s">
        <v>410</v>
      </c>
      <c r="E2100">
        <v>67</v>
      </c>
      <c r="F2100">
        <v>24</v>
      </c>
      <c r="G2100">
        <v>88.19</v>
      </c>
      <c r="L2100">
        <v>14</v>
      </c>
      <c r="M2100">
        <v>33</v>
      </c>
      <c r="N2100">
        <v>15</v>
      </c>
      <c r="O2100">
        <v>5</v>
      </c>
    </row>
    <row r="2101" spans="1:16" x14ac:dyDescent="0.2">
      <c r="A2101" t="s">
        <v>358</v>
      </c>
      <c r="B2101" t="s">
        <v>363</v>
      </c>
      <c r="C2101" t="s">
        <v>664</v>
      </c>
      <c r="D2101" t="s">
        <v>410</v>
      </c>
      <c r="E2101">
        <v>66</v>
      </c>
      <c r="F2101">
        <v>23</v>
      </c>
      <c r="G2101">
        <v>87.59</v>
      </c>
      <c r="L2101">
        <v>14</v>
      </c>
      <c r="M2101">
        <v>32</v>
      </c>
      <c r="N2101">
        <v>15</v>
      </c>
      <c r="O2101">
        <v>5</v>
      </c>
    </row>
    <row r="2102" spans="1:16" x14ac:dyDescent="0.2">
      <c r="A2102" t="s">
        <v>358</v>
      </c>
      <c r="B2102" t="s">
        <v>366</v>
      </c>
      <c r="C2102" t="s">
        <v>664</v>
      </c>
      <c r="D2102" t="s">
        <v>410</v>
      </c>
      <c r="E2102">
        <v>1</v>
      </c>
      <c r="F2102">
        <v>1</v>
      </c>
      <c r="G2102">
        <v>128</v>
      </c>
      <c r="M2102">
        <v>1</v>
      </c>
    </row>
    <row r="2103" spans="1:16" x14ac:dyDescent="0.2">
      <c r="A2103" t="s">
        <v>358</v>
      </c>
      <c r="B2103" t="s">
        <v>437</v>
      </c>
      <c r="C2103" t="s">
        <v>665</v>
      </c>
      <c r="D2103" t="s">
        <v>410</v>
      </c>
      <c r="E2103">
        <v>536</v>
      </c>
      <c r="F2103">
        <v>83</v>
      </c>
      <c r="G2103">
        <v>78.03</v>
      </c>
      <c r="L2103">
        <v>3</v>
      </c>
      <c r="M2103">
        <v>452</v>
      </c>
      <c r="N2103">
        <v>81</v>
      </c>
    </row>
    <row r="2104" spans="1:16" x14ac:dyDescent="0.2">
      <c r="A2104" t="s">
        <v>358</v>
      </c>
      <c r="B2104" t="s">
        <v>363</v>
      </c>
      <c r="C2104" t="s">
        <v>665</v>
      </c>
      <c r="D2104" t="s">
        <v>410</v>
      </c>
      <c r="E2104">
        <v>524</v>
      </c>
      <c r="F2104">
        <v>83</v>
      </c>
      <c r="G2104">
        <v>78.430000000000007</v>
      </c>
      <c r="L2104">
        <v>3</v>
      </c>
      <c r="M2104">
        <v>441</v>
      </c>
      <c r="N2104">
        <v>80</v>
      </c>
    </row>
    <row r="2105" spans="1:16" x14ac:dyDescent="0.2">
      <c r="A2105" t="s">
        <v>358</v>
      </c>
      <c r="B2105" t="s">
        <v>365</v>
      </c>
      <c r="C2105" t="s">
        <v>665</v>
      </c>
      <c r="D2105" t="s">
        <v>410</v>
      </c>
      <c r="E2105">
        <v>4</v>
      </c>
      <c r="G2105">
        <v>46</v>
      </c>
      <c r="M2105">
        <v>3</v>
      </c>
      <c r="N2105">
        <v>1</v>
      </c>
    </row>
    <row r="2106" spans="1:16" x14ac:dyDescent="0.2">
      <c r="A2106" t="s">
        <v>358</v>
      </c>
      <c r="B2106" t="s">
        <v>366</v>
      </c>
      <c r="C2106" t="s">
        <v>665</v>
      </c>
      <c r="D2106" t="s">
        <v>410</v>
      </c>
      <c r="E2106">
        <v>8</v>
      </c>
      <c r="G2106">
        <v>67.5</v>
      </c>
      <c r="M2106">
        <v>8</v>
      </c>
    </row>
    <row r="2107" spans="1:16" x14ac:dyDescent="0.2">
      <c r="A2107" t="s">
        <v>358</v>
      </c>
      <c r="B2107" t="s">
        <v>363</v>
      </c>
      <c r="C2107" t="s">
        <v>685</v>
      </c>
      <c r="D2107" t="s">
        <v>410</v>
      </c>
      <c r="E2107">
        <v>1112</v>
      </c>
      <c r="F2107">
        <v>253</v>
      </c>
      <c r="G2107">
        <v>89.92</v>
      </c>
      <c r="L2107">
        <v>69</v>
      </c>
      <c r="M2107">
        <v>777</v>
      </c>
      <c r="N2107">
        <v>194</v>
      </c>
      <c r="O2107">
        <v>44</v>
      </c>
      <c r="P2107">
        <v>27</v>
      </c>
    </row>
    <row r="2108" spans="1:16" x14ac:dyDescent="0.2">
      <c r="A2108" t="s">
        <v>358</v>
      </c>
      <c r="B2108" t="s">
        <v>364</v>
      </c>
      <c r="C2108" t="s">
        <v>685</v>
      </c>
      <c r="D2108" t="s">
        <v>410</v>
      </c>
      <c r="E2108">
        <v>29</v>
      </c>
      <c r="F2108">
        <v>4</v>
      </c>
      <c r="G2108">
        <v>88.69</v>
      </c>
      <c r="L2108">
        <v>5</v>
      </c>
      <c r="M2108">
        <v>18</v>
      </c>
      <c r="O2108">
        <v>4</v>
      </c>
      <c r="P2108">
        <v>2</v>
      </c>
    </row>
    <row r="2109" spans="1:16" x14ac:dyDescent="0.2">
      <c r="A2109" t="s">
        <v>358</v>
      </c>
      <c r="B2109" t="s">
        <v>365</v>
      </c>
      <c r="C2109" t="s">
        <v>685</v>
      </c>
      <c r="D2109" t="s">
        <v>410</v>
      </c>
      <c r="E2109">
        <v>63</v>
      </c>
      <c r="F2109">
        <v>6</v>
      </c>
      <c r="G2109">
        <v>65.63</v>
      </c>
      <c r="M2109">
        <v>39</v>
      </c>
      <c r="N2109">
        <v>23</v>
      </c>
      <c r="P2109">
        <v>1</v>
      </c>
    </row>
    <row r="2110" spans="1:16" x14ac:dyDescent="0.2">
      <c r="A2110" t="s">
        <v>358</v>
      </c>
      <c r="B2110" t="s">
        <v>366</v>
      </c>
      <c r="C2110" t="s">
        <v>685</v>
      </c>
      <c r="D2110" t="s">
        <v>410</v>
      </c>
      <c r="E2110">
        <v>18</v>
      </c>
      <c r="F2110">
        <v>3</v>
      </c>
      <c r="G2110">
        <v>74.56</v>
      </c>
      <c r="M2110">
        <v>16</v>
      </c>
      <c r="N2110">
        <v>2</v>
      </c>
    </row>
    <row r="2111" spans="1:16" x14ac:dyDescent="0.2">
      <c r="A2111" t="s">
        <v>358</v>
      </c>
      <c r="B2111" t="s">
        <v>437</v>
      </c>
      <c r="C2111" t="s">
        <v>685</v>
      </c>
      <c r="D2111" t="s">
        <v>410</v>
      </c>
      <c r="E2111">
        <v>1222</v>
      </c>
      <c r="F2111">
        <v>266</v>
      </c>
      <c r="G2111">
        <v>88.42</v>
      </c>
      <c r="L2111">
        <v>74</v>
      </c>
      <c r="M2111">
        <v>850</v>
      </c>
      <c r="N2111">
        <v>219</v>
      </c>
      <c r="O2111">
        <v>48</v>
      </c>
      <c r="P2111">
        <v>30</v>
      </c>
    </row>
    <row r="2112" spans="1:16" x14ac:dyDescent="0.2">
      <c r="A2112" t="s">
        <v>358</v>
      </c>
      <c r="B2112" t="s">
        <v>363</v>
      </c>
      <c r="C2112" t="s">
        <v>687</v>
      </c>
      <c r="D2112" t="s">
        <v>410</v>
      </c>
      <c r="E2112">
        <v>3998</v>
      </c>
      <c r="F2112">
        <v>723</v>
      </c>
      <c r="G2112">
        <v>81.290000000000006</v>
      </c>
      <c r="L2112">
        <v>229</v>
      </c>
      <c r="M2112">
        <v>2920</v>
      </c>
      <c r="N2112">
        <v>623</v>
      </c>
      <c r="O2112">
        <v>165</v>
      </c>
      <c r="P2112">
        <v>61</v>
      </c>
    </row>
    <row r="2113" spans="1:16" x14ac:dyDescent="0.2">
      <c r="A2113" t="s">
        <v>358</v>
      </c>
      <c r="B2113" t="s">
        <v>364</v>
      </c>
      <c r="C2113" t="s">
        <v>687</v>
      </c>
      <c r="D2113" t="s">
        <v>410</v>
      </c>
      <c r="E2113">
        <v>285</v>
      </c>
      <c r="F2113">
        <v>45</v>
      </c>
      <c r="G2113">
        <v>68.25</v>
      </c>
      <c r="L2113">
        <v>51</v>
      </c>
      <c r="M2113">
        <v>181</v>
      </c>
      <c r="N2113">
        <v>16</v>
      </c>
      <c r="O2113">
        <v>25</v>
      </c>
      <c r="P2113">
        <v>12</v>
      </c>
    </row>
    <row r="2114" spans="1:16" x14ac:dyDescent="0.2">
      <c r="A2114" t="s">
        <v>358</v>
      </c>
      <c r="B2114" t="s">
        <v>365</v>
      </c>
      <c r="C2114" t="s">
        <v>687</v>
      </c>
      <c r="D2114" t="s">
        <v>410</v>
      </c>
      <c r="E2114">
        <v>40</v>
      </c>
      <c r="F2114">
        <v>3</v>
      </c>
      <c r="G2114">
        <v>63.95</v>
      </c>
      <c r="M2114">
        <v>24</v>
      </c>
      <c r="N2114">
        <v>15</v>
      </c>
      <c r="O2114">
        <v>1</v>
      </c>
    </row>
    <row r="2115" spans="1:16" x14ac:dyDescent="0.2">
      <c r="A2115" t="s">
        <v>358</v>
      </c>
      <c r="B2115" t="s">
        <v>366</v>
      </c>
      <c r="C2115" t="s">
        <v>687</v>
      </c>
      <c r="D2115" t="s">
        <v>410</v>
      </c>
      <c r="E2115">
        <v>37</v>
      </c>
      <c r="F2115">
        <v>6</v>
      </c>
      <c r="G2115">
        <v>67.569999999999993</v>
      </c>
      <c r="M2115">
        <v>29</v>
      </c>
      <c r="N2115">
        <v>6</v>
      </c>
      <c r="P2115">
        <v>2</v>
      </c>
    </row>
    <row r="2116" spans="1:16" x14ac:dyDescent="0.2">
      <c r="A2116" t="s">
        <v>358</v>
      </c>
      <c r="B2116" t="s">
        <v>437</v>
      </c>
      <c r="C2116" t="s">
        <v>687</v>
      </c>
      <c r="D2116" t="s">
        <v>410</v>
      </c>
      <c r="E2116">
        <v>4360</v>
      </c>
      <c r="F2116">
        <v>777</v>
      </c>
      <c r="G2116">
        <v>80.16</v>
      </c>
      <c r="L2116">
        <v>280</v>
      </c>
      <c r="M2116">
        <v>3154</v>
      </c>
      <c r="N2116">
        <v>660</v>
      </c>
      <c r="O2116">
        <v>191</v>
      </c>
      <c r="P2116">
        <v>75</v>
      </c>
    </row>
    <row r="2117" spans="1:16" x14ac:dyDescent="0.2">
      <c r="A2117" t="s">
        <v>358</v>
      </c>
      <c r="B2117" t="s">
        <v>363</v>
      </c>
      <c r="C2117" t="s">
        <v>667</v>
      </c>
      <c r="D2117" t="s">
        <v>410</v>
      </c>
      <c r="E2117">
        <v>2064</v>
      </c>
      <c r="F2117">
        <v>377</v>
      </c>
      <c r="G2117">
        <v>83.56</v>
      </c>
      <c r="L2117">
        <v>151</v>
      </c>
      <c r="M2117">
        <v>1524</v>
      </c>
      <c r="N2117">
        <v>292</v>
      </c>
      <c r="O2117">
        <v>68</v>
      </c>
      <c r="P2117">
        <v>29</v>
      </c>
    </row>
    <row r="2118" spans="1:16" x14ac:dyDescent="0.2">
      <c r="A2118" t="s">
        <v>358</v>
      </c>
      <c r="B2118" t="s">
        <v>364</v>
      </c>
      <c r="C2118" t="s">
        <v>667</v>
      </c>
      <c r="D2118" t="s">
        <v>410</v>
      </c>
      <c r="E2118">
        <v>185</v>
      </c>
      <c r="F2118">
        <v>21</v>
      </c>
      <c r="G2118">
        <v>72.19</v>
      </c>
      <c r="L2118">
        <v>58</v>
      </c>
      <c r="M2118">
        <v>70</v>
      </c>
      <c r="N2118">
        <v>6</v>
      </c>
      <c r="O2118">
        <v>46</v>
      </c>
      <c r="P2118">
        <v>5</v>
      </c>
    </row>
    <row r="2119" spans="1:16" x14ac:dyDescent="0.2">
      <c r="A2119" t="s">
        <v>358</v>
      </c>
      <c r="B2119" t="s">
        <v>365</v>
      </c>
      <c r="C2119" t="s">
        <v>667</v>
      </c>
      <c r="D2119" t="s">
        <v>410</v>
      </c>
      <c r="E2119">
        <v>54</v>
      </c>
      <c r="F2119">
        <v>3</v>
      </c>
      <c r="G2119">
        <v>55.69</v>
      </c>
      <c r="L2119">
        <v>1</v>
      </c>
      <c r="M2119">
        <v>35</v>
      </c>
      <c r="N2119">
        <v>14</v>
      </c>
      <c r="O2119">
        <v>2</v>
      </c>
      <c r="P2119">
        <v>2</v>
      </c>
    </row>
    <row r="2120" spans="1:16" x14ac:dyDescent="0.2">
      <c r="A2120" t="s">
        <v>358</v>
      </c>
      <c r="B2120" t="s">
        <v>366</v>
      </c>
      <c r="C2120" t="s">
        <v>667</v>
      </c>
      <c r="D2120" t="s">
        <v>410</v>
      </c>
      <c r="E2120">
        <v>50</v>
      </c>
      <c r="F2120">
        <v>6</v>
      </c>
      <c r="G2120">
        <v>61.74</v>
      </c>
      <c r="L2120">
        <v>1</v>
      </c>
      <c r="M2120">
        <v>35</v>
      </c>
      <c r="N2120">
        <v>13</v>
      </c>
      <c r="O2120">
        <v>1</v>
      </c>
    </row>
    <row r="2121" spans="1:16" x14ac:dyDescent="0.2">
      <c r="A2121" t="s">
        <v>358</v>
      </c>
      <c r="B2121" t="s">
        <v>437</v>
      </c>
      <c r="C2121" t="s">
        <v>667</v>
      </c>
      <c r="D2121" t="s">
        <v>410</v>
      </c>
      <c r="E2121">
        <v>2353</v>
      </c>
      <c r="F2121">
        <v>407</v>
      </c>
      <c r="G2121">
        <v>81.56</v>
      </c>
      <c r="L2121">
        <v>211</v>
      </c>
      <c r="M2121">
        <v>1664</v>
      </c>
      <c r="N2121">
        <v>325</v>
      </c>
      <c r="O2121">
        <v>117</v>
      </c>
      <c r="P2121">
        <v>36</v>
      </c>
    </row>
    <row r="2122" spans="1:16" x14ac:dyDescent="0.2">
      <c r="A2122" t="s">
        <v>358</v>
      </c>
      <c r="B2122" t="s">
        <v>363</v>
      </c>
      <c r="C2122" t="s">
        <v>695</v>
      </c>
      <c r="D2122" t="s">
        <v>410</v>
      </c>
      <c r="E2122">
        <v>1745</v>
      </c>
      <c r="F2122">
        <v>460</v>
      </c>
      <c r="G2122">
        <v>95.66</v>
      </c>
      <c r="L2122">
        <v>124</v>
      </c>
      <c r="M2122">
        <v>1296</v>
      </c>
      <c r="N2122">
        <v>259</v>
      </c>
      <c r="O2122">
        <v>54</v>
      </c>
      <c r="P2122">
        <v>12</v>
      </c>
    </row>
    <row r="2123" spans="1:16" x14ac:dyDescent="0.2">
      <c r="A2123" t="s">
        <v>358</v>
      </c>
      <c r="B2123" t="s">
        <v>364</v>
      </c>
      <c r="C2123" t="s">
        <v>695</v>
      </c>
      <c r="D2123" t="s">
        <v>410</v>
      </c>
      <c r="E2123">
        <v>111</v>
      </c>
      <c r="F2123">
        <v>6</v>
      </c>
      <c r="G2123">
        <v>57.04</v>
      </c>
      <c r="L2123">
        <v>20</v>
      </c>
      <c r="M2123">
        <v>57</v>
      </c>
      <c r="N2123">
        <v>1</v>
      </c>
      <c r="O2123">
        <v>23</v>
      </c>
      <c r="P2123">
        <v>10</v>
      </c>
    </row>
    <row r="2124" spans="1:16" x14ac:dyDescent="0.2">
      <c r="A2124" t="s">
        <v>358</v>
      </c>
      <c r="B2124" t="s">
        <v>365</v>
      </c>
      <c r="C2124" t="s">
        <v>695</v>
      </c>
      <c r="D2124" t="s">
        <v>410</v>
      </c>
      <c r="E2124">
        <v>83</v>
      </c>
      <c r="F2124">
        <v>4</v>
      </c>
      <c r="G2124">
        <v>49.12</v>
      </c>
      <c r="L2124">
        <v>2</v>
      </c>
      <c r="M2124">
        <v>50</v>
      </c>
      <c r="N2124">
        <v>23</v>
      </c>
      <c r="O2124">
        <v>7</v>
      </c>
      <c r="P2124">
        <v>1</v>
      </c>
    </row>
    <row r="2125" spans="1:16" x14ac:dyDescent="0.2">
      <c r="A2125" t="s">
        <v>358</v>
      </c>
      <c r="B2125" t="s">
        <v>366</v>
      </c>
      <c r="C2125" t="s">
        <v>695</v>
      </c>
      <c r="D2125" t="s">
        <v>410</v>
      </c>
      <c r="E2125">
        <v>42</v>
      </c>
      <c r="F2125">
        <v>4</v>
      </c>
      <c r="G2125">
        <v>56.43</v>
      </c>
      <c r="L2125">
        <v>2</v>
      </c>
      <c r="M2125">
        <v>28</v>
      </c>
      <c r="N2125">
        <v>12</v>
      </c>
    </row>
    <row r="2126" spans="1:16" x14ac:dyDescent="0.2">
      <c r="A2126" t="s">
        <v>358</v>
      </c>
      <c r="B2126" t="s">
        <v>437</v>
      </c>
      <c r="C2126" t="s">
        <v>695</v>
      </c>
      <c r="D2126" t="s">
        <v>410</v>
      </c>
      <c r="E2126">
        <v>1981</v>
      </c>
      <c r="F2126">
        <v>474</v>
      </c>
      <c r="G2126">
        <v>90.71</v>
      </c>
      <c r="L2126">
        <v>148</v>
      </c>
      <c r="M2126">
        <v>1431</v>
      </c>
      <c r="N2126">
        <v>295</v>
      </c>
      <c r="O2126">
        <v>84</v>
      </c>
      <c r="P2126">
        <v>23</v>
      </c>
    </row>
    <row r="2127" spans="1:16" x14ac:dyDescent="0.2">
      <c r="A2127" t="s">
        <v>358</v>
      </c>
      <c r="B2127" t="s">
        <v>363</v>
      </c>
      <c r="C2127" t="s">
        <v>696</v>
      </c>
      <c r="D2127" t="s">
        <v>410</v>
      </c>
      <c r="E2127">
        <v>7255</v>
      </c>
      <c r="F2127">
        <v>1891</v>
      </c>
      <c r="G2127">
        <v>101.58</v>
      </c>
      <c r="L2127">
        <v>388</v>
      </c>
      <c r="M2127">
        <v>5648</v>
      </c>
      <c r="N2127">
        <v>905</v>
      </c>
      <c r="O2127">
        <v>199</v>
      </c>
      <c r="P2127">
        <v>115</v>
      </c>
    </row>
    <row r="2128" spans="1:16" x14ac:dyDescent="0.2">
      <c r="A2128" t="s">
        <v>358</v>
      </c>
      <c r="B2128" t="s">
        <v>364</v>
      </c>
      <c r="C2128" t="s">
        <v>696</v>
      </c>
      <c r="D2128" t="s">
        <v>410</v>
      </c>
      <c r="E2128">
        <v>519</v>
      </c>
      <c r="F2128">
        <v>75</v>
      </c>
      <c r="G2128">
        <v>72.91</v>
      </c>
      <c r="L2128">
        <v>87</v>
      </c>
      <c r="M2128">
        <v>342</v>
      </c>
      <c r="N2128">
        <v>22</v>
      </c>
      <c r="O2128">
        <v>39</v>
      </c>
      <c r="P2128">
        <v>29</v>
      </c>
    </row>
    <row r="2129" spans="1:16" x14ac:dyDescent="0.2">
      <c r="A2129" t="s">
        <v>358</v>
      </c>
      <c r="B2129" t="s">
        <v>365</v>
      </c>
      <c r="C2129" t="s">
        <v>696</v>
      </c>
      <c r="D2129" t="s">
        <v>410</v>
      </c>
      <c r="E2129">
        <v>200</v>
      </c>
      <c r="F2129">
        <v>26</v>
      </c>
      <c r="G2129">
        <v>62.72</v>
      </c>
      <c r="L2129">
        <v>1</v>
      </c>
      <c r="M2129">
        <v>132</v>
      </c>
      <c r="N2129">
        <v>54</v>
      </c>
      <c r="O2129">
        <v>10</v>
      </c>
      <c r="P2129">
        <v>3</v>
      </c>
    </row>
    <row r="2130" spans="1:16" x14ac:dyDescent="0.2">
      <c r="A2130" t="s">
        <v>358</v>
      </c>
      <c r="B2130" t="s">
        <v>366</v>
      </c>
      <c r="C2130" t="s">
        <v>696</v>
      </c>
      <c r="D2130" t="s">
        <v>410</v>
      </c>
      <c r="E2130">
        <v>153</v>
      </c>
      <c r="F2130">
        <v>23</v>
      </c>
      <c r="G2130">
        <v>68.98</v>
      </c>
      <c r="L2130">
        <v>1</v>
      </c>
      <c r="M2130">
        <v>110</v>
      </c>
      <c r="N2130">
        <v>37</v>
      </c>
      <c r="O2130">
        <v>2</v>
      </c>
      <c r="P2130">
        <v>3</v>
      </c>
    </row>
    <row r="2131" spans="1:16" x14ac:dyDescent="0.2">
      <c r="A2131" t="s">
        <v>358</v>
      </c>
      <c r="B2131" t="s">
        <v>437</v>
      </c>
      <c r="C2131" t="s">
        <v>696</v>
      </c>
      <c r="D2131" t="s">
        <v>410</v>
      </c>
      <c r="E2131">
        <v>8127</v>
      </c>
      <c r="F2131">
        <v>2015</v>
      </c>
      <c r="G2131">
        <v>98.18</v>
      </c>
      <c r="L2131">
        <v>477</v>
      </c>
      <c r="M2131">
        <v>6232</v>
      </c>
      <c r="N2131">
        <v>1018</v>
      </c>
      <c r="O2131">
        <v>250</v>
      </c>
      <c r="P2131">
        <v>150</v>
      </c>
    </row>
    <row r="2132" spans="1:16" x14ac:dyDescent="0.2">
      <c r="A2132" t="s">
        <v>358</v>
      </c>
      <c r="B2132" t="s">
        <v>363</v>
      </c>
      <c r="C2132" t="s">
        <v>704</v>
      </c>
      <c r="D2132" t="s">
        <v>410</v>
      </c>
      <c r="E2132">
        <v>8295</v>
      </c>
      <c r="F2132">
        <v>2007</v>
      </c>
      <c r="G2132">
        <v>96.74</v>
      </c>
      <c r="L2132">
        <v>488</v>
      </c>
      <c r="M2132">
        <v>6365</v>
      </c>
      <c r="N2132">
        <v>1140</v>
      </c>
      <c r="O2132">
        <v>194</v>
      </c>
      <c r="P2132">
        <v>108</v>
      </c>
    </row>
    <row r="2133" spans="1:16" x14ac:dyDescent="0.2">
      <c r="A2133" t="s">
        <v>358</v>
      </c>
      <c r="B2133" t="s">
        <v>364</v>
      </c>
      <c r="C2133" t="s">
        <v>704</v>
      </c>
      <c r="D2133" t="s">
        <v>410</v>
      </c>
      <c r="E2133">
        <v>601</v>
      </c>
      <c r="F2133">
        <v>102</v>
      </c>
      <c r="G2133">
        <v>73.569999999999993</v>
      </c>
      <c r="L2133">
        <v>96</v>
      </c>
      <c r="M2133">
        <v>409</v>
      </c>
      <c r="N2133">
        <v>26</v>
      </c>
      <c r="O2133">
        <v>46</v>
      </c>
      <c r="P2133">
        <v>24</v>
      </c>
    </row>
    <row r="2134" spans="1:16" x14ac:dyDescent="0.2">
      <c r="A2134" t="s">
        <v>358</v>
      </c>
      <c r="B2134" t="s">
        <v>365</v>
      </c>
      <c r="C2134" t="s">
        <v>704</v>
      </c>
      <c r="D2134" t="s">
        <v>410</v>
      </c>
      <c r="E2134">
        <v>131</v>
      </c>
      <c r="F2134">
        <v>14</v>
      </c>
      <c r="G2134">
        <v>55.32</v>
      </c>
      <c r="L2134">
        <v>18</v>
      </c>
      <c r="M2134">
        <v>72</v>
      </c>
      <c r="N2134">
        <v>27</v>
      </c>
      <c r="O2134">
        <v>9</v>
      </c>
      <c r="P2134">
        <v>5</v>
      </c>
    </row>
    <row r="2135" spans="1:16" x14ac:dyDescent="0.2">
      <c r="A2135" t="s">
        <v>358</v>
      </c>
      <c r="B2135" t="s">
        <v>366</v>
      </c>
      <c r="C2135" t="s">
        <v>704</v>
      </c>
      <c r="D2135" t="s">
        <v>410</v>
      </c>
      <c r="E2135">
        <v>121</v>
      </c>
      <c r="F2135">
        <v>11</v>
      </c>
      <c r="G2135">
        <v>66.41</v>
      </c>
      <c r="L2135">
        <v>1</v>
      </c>
      <c r="M2135">
        <v>98</v>
      </c>
      <c r="N2135">
        <v>19</v>
      </c>
      <c r="P2135">
        <v>3</v>
      </c>
    </row>
    <row r="2136" spans="1:16" x14ac:dyDescent="0.2">
      <c r="A2136" t="s">
        <v>358</v>
      </c>
      <c r="B2136" t="s">
        <v>437</v>
      </c>
      <c r="C2136" t="s">
        <v>704</v>
      </c>
      <c r="D2136" t="s">
        <v>410</v>
      </c>
      <c r="E2136">
        <v>9148</v>
      </c>
      <c r="F2136">
        <v>2134</v>
      </c>
      <c r="G2136">
        <v>94.22</v>
      </c>
      <c r="L2136">
        <v>603</v>
      </c>
      <c r="M2136">
        <v>6944</v>
      </c>
      <c r="N2136">
        <v>1212</v>
      </c>
      <c r="O2136">
        <v>249</v>
      </c>
      <c r="P2136">
        <v>140</v>
      </c>
    </row>
    <row r="2137" spans="1:16" x14ac:dyDescent="0.2">
      <c r="A2137" t="s">
        <v>358</v>
      </c>
      <c r="B2137" t="s">
        <v>363</v>
      </c>
      <c r="C2137" t="s">
        <v>705</v>
      </c>
      <c r="D2137" t="s">
        <v>410</v>
      </c>
      <c r="E2137">
        <v>5387</v>
      </c>
      <c r="F2137">
        <v>910</v>
      </c>
      <c r="G2137">
        <v>76.13</v>
      </c>
      <c r="L2137">
        <v>366</v>
      </c>
      <c r="M2137">
        <v>4169</v>
      </c>
      <c r="N2137">
        <v>620</v>
      </c>
      <c r="O2137">
        <v>166</v>
      </c>
      <c r="P2137">
        <v>66</v>
      </c>
    </row>
    <row r="2138" spans="1:16" x14ac:dyDescent="0.2">
      <c r="A2138" t="s">
        <v>358</v>
      </c>
      <c r="B2138" t="s">
        <v>364</v>
      </c>
      <c r="C2138" t="s">
        <v>705</v>
      </c>
      <c r="D2138" t="s">
        <v>410</v>
      </c>
      <c r="E2138">
        <v>317</v>
      </c>
      <c r="F2138">
        <v>24</v>
      </c>
      <c r="G2138">
        <v>57.96</v>
      </c>
      <c r="L2138">
        <v>78</v>
      </c>
      <c r="M2138">
        <v>161</v>
      </c>
      <c r="N2138">
        <v>5</v>
      </c>
      <c r="O2138">
        <v>56</v>
      </c>
      <c r="P2138">
        <v>17</v>
      </c>
    </row>
    <row r="2139" spans="1:16" x14ac:dyDescent="0.2">
      <c r="A2139" t="s">
        <v>358</v>
      </c>
      <c r="B2139" t="s">
        <v>365</v>
      </c>
      <c r="C2139" t="s">
        <v>705</v>
      </c>
      <c r="D2139" t="s">
        <v>410</v>
      </c>
      <c r="E2139">
        <v>41</v>
      </c>
      <c r="F2139">
        <v>3</v>
      </c>
      <c r="G2139">
        <v>61.78</v>
      </c>
      <c r="L2139">
        <v>1</v>
      </c>
      <c r="M2139">
        <v>24</v>
      </c>
      <c r="N2139">
        <v>14</v>
      </c>
      <c r="O2139">
        <v>1</v>
      </c>
      <c r="P2139">
        <v>1</v>
      </c>
    </row>
    <row r="2140" spans="1:16" x14ac:dyDescent="0.2">
      <c r="A2140" t="s">
        <v>358</v>
      </c>
      <c r="B2140" t="s">
        <v>366</v>
      </c>
      <c r="C2140" t="s">
        <v>705</v>
      </c>
      <c r="D2140" t="s">
        <v>410</v>
      </c>
      <c r="E2140">
        <v>47</v>
      </c>
      <c r="F2140">
        <v>5</v>
      </c>
      <c r="G2140">
        <v>76.13</v>
      </c>
      <c r="L2140">
        <v>1</v>
      </c>
      <c r="M2140">
        <v>38</v>
      </c>
      <c r="N2140">
        <v>7</v>
      </c>
      <c r="O2140">
        <v>1</v>
      </c>
    </row>
    <row r="2141" spans="1:16" x14ac:dyDescent="0.2">
      <c r="A2141" t="s">
        <v>358</v>
      </c>
      <c r="B2141" t="s">
        <v>437</v>
      </c>
      <c r="C2141" t="s">
        <v>705</v>
      </c>
      <c r="D2141" t="s">
        <v>410</v>
      </c>
      <c r="E2141">
        <v>5792</v>
      </c>
      <c r="F2141">
        <v>942</v>
      </c>
      <c r="G2141">
        <v>75.03</v>
      </c>
      <c r="L2141">
        <v>446</v>
      </c>
      <c r="M2141">
        <v>4392</v>
      </c>
      <c r="N2141">
        <v>646</v>
      </c>
      <c r="O2141">
        <v>224</v>
      </c>
      <c r="P2141">
        <v>84</v>
      </c>
    </row>
    <row r="2142" spans="1:16" x14ac:dyDescent="0.2">
      <c r="A2142" t="s">
        <v>358</v>
      </c>
      <c r="B2142" t="s">
        <v>363</v>
      </c>
      <c r="C2142" t="s">
        <v>708</v>
      </c>
      <c r="D2142" t="s">
        <v>410</v>
      </c>
      <c r="E2142">
        <v>947</v>
      </c>
      <c r="F2142">
        <v>102</v>
      </c>
      <c r="G2142">
        <v>65.790000000000006</v>
      </c>
      <c r="L2142">
        <v>64</v>
      </c>
      <c r="M2142">
        <v>619</v>
      </c>
      <c r="N2142">
        <v>230</v>
      </c>
      <c r="O2142">
        <v>22</v>
      </c>
      <c r="P2142">
        <v>12</v>
      </c>
    </row>
    <row r="2143" spans="1:16" x14ac:dyDescent="0.2">
      <c r="A2143" t="s">
        <v>358</v>
      </c>
      <c r="B2143" t="s">
        <v>364</v>
      </c>
      <c r="C2143" t="s">
        <v>708</v>
      </c>
      <c r="D2143" t="s">
        <v>410</v>
      </c>
      <c r="E2143">
        <v>94</v>
      </c>
      <c r="F2143">
        <v>9</v>
      </c>
      <c r="G2143">
        <v>62.47</v>
      </c>
      <c r="L2143">
        <v>20</v>
      </c>
      <c r="M2143">
        <v>48</v>
      </c>
      <c r="N2143">
        <v>3</v>
      </c>
      <c r="O2143">
        <v>18</v>
      </c>
      <c r="P2143">
        <v>5</v>
      </c>
    </row>
    <row r="2144" spans="1:16" x14ac:dyDescent="0.2">
      <c r="A2144" t="s">
        <v>358</v>
      </c>
      <c r="B2144" t="s">
        <v>365</v>
      </c>
      <c r="C2144" t="s">
        <v>708</v>
      </c>
      <c r="D2144" t="s">
        <v>410</v>
      </c>
      <c r="E2144">
        <v>25</v>
      </c>
      <c r="F2144">
        <v>2</v>
      </c>
      <c r="G2144">
        <v>68.12</v>
      </c>
      <c r="L2144">
        <v>1</v>
      </c>
      <c r="M2144">
        <v>13</v>
      </c>
      <c r="N2144">
        <v>8</v>
      </c>
      <c r="O2144">
        <v>1</v>
      </c>
      <c r="P2144">
        <v>2</v>
      </c>
    </row>
    <row r="2145" spans="1:16" x14ac:dyDescent="0.2">
      <c r="A2145" t="s">
        <v>358</v>
      </c>
      <c r="B2145" t="s">
        <v>366</v>
      </c>
      <c r="C2145" t="s">
        <v>708</v>
      </c>
      <c r="D2145" t="s">
        <v>410</v>
      </c>
      <c r="E2145">
        <v>13</v>
      </c>
      <c r="G2145">
        <v>54.69</v>
      </c>
      <c r="M2145">
        <v>7</v>
      </c>
      <c r="N2145">
        <v>5</v>
      </c>
      <c r="P2145">
        <v>1</v>
      </c>
    </row>
    <row r="2146" spans="1:16" x14ac:dyDescent="0.2">
      <c r="A2146" t="s">
        <v>358</v>
      </c>
      <c r="B2146" t="s">
        <v>437</v>
      </c>
      <c r="C2146" t="s">
        <v>708</v>
      </c>
      <c r="D2146" t="s">
        <v>410</v>
      </c>
      <c r="E2146">
        <v>1079</v>
      </c>
      <c r="F2146">
        <v>113</v>
      </c>
      <c r="G2146">
        <v>65.42</v>
      </c>
      <c r="L2146">
        <v>85</v>
      </c>
      <c r="M2146">
        <v>687</v>
      </c>
      <c r="N2146">
        <v>246</v>
      </c>
      <c r="O2146">
        <v>41</v>
      </c>
      <c r="P2146">
        <v>20</v>
      </c>
    </row>
    <row r="2147" spans="1:16" x14ac:dyDescent="0.2">
      <c r="A2147" t="s">
        <v>358</v>
      </c>
      <c r="B2147" t="s">
        <v>363</v>
      </c>
      <c r="C2147" t="s">
        <v>711</v>
      </c>
      <c r="D2147" t="s">
        <v>410</v>
      </c>
      <c r="E2147">
        <v>1733</v>
      </c>
      <c r="F2147">
        <v>244</v>
      </c>
      <c r="G2147">
        <v>73.77</v>
      </c>
      <c r="L2147">
        <v>83</v>
      </c>
      <c r="M2147">
        <v>1383</v>
      </c>
      <c r="N2147">
        <v>170</v>
      </c>
      <c r="O2147">
        <v>67</v>
      </c>
      <c r="P2147">
        <v>30</v>
      </c>
    </row>
    <row r="2148" spans="1:16" x14ac:dyDescent="0.2">
      <c r="A2148" t="s">
        <v>358</v>
      </c>
      <c r="B2148" t="s">
        <v>364</v>
      </c>
      <c r="C2148" t="s">
        <v>711</v>
      </c>
      <c r="D2148" t="s">
        <v>410</v>
      </c>
      <c r="E2148">
        <v>112</v>
      </c>
      <c r="F2148">
        <v>11</v>
      </c>
      <c r="G2148">
        <v>74.38</v>
      </c>
      <c r="L2148">
        <v>28</v>
      </c>
      <c r="M2148">
        <v>54</v>
      </c>
      <c r="N2148">
        <v>4</v>
      </c>
      <c r="O2148">
        <v>18</v>
      </c>
      <c r="P2148">
        <v>8</v>
      </c>
    </row>
    <row r="2149" spans="1:16" x14ac:dyDescent="0.2">
      <c r="A2149" t="s">
        <v>358</v>
      </c>
      <c r="B2149" t="s">
        <v>365</v>
      </c>
      <c r="C2149" t="s">
        <v>711</v>
      </c>
      <c r="D2149" t="s">
        <v>410</v>
      </c>
      <c r="E2149">
        <v>81</v>
      </c>
      <c r="F2149">
        <v>9</v>
      </c>
      <c r="G2149">
        <v>61.53</v>
      </c>
      <c r="M2149">
        <v>47</v>
      </c>
      <c r="N2149">
        <v>24</v>
      </c>
      <c r="O2149">
        <v>7</v>
      </c>
      <c r="P2149">
        <v>3</v>
      </c>
    </row>
    <row r="2150" spans="1:16" x14ac:dyDescent="0.2">
      <c r="A2150" t="s">
        <v>358</v>
      </c>
      <c r="B2150" t="s">
        <v>366</v>
      </c>
      <c r="C2150" t="s">
        <v>711</v>
      </c>
      <c r="D2150" t="s">
        <v>410</v>
      </c>
      <c r="E2150">
        <v>42</v>
      </c>
      <c r="F2150">
        <v>5</v>
      </c>
      <c r="G2150">
        <v>72.98</v>
      </c>
      <c r="M2150">
        <v>30</v>
      </c>
      <c r="N2150">
        <v>11</v>
      </c>
      <c r="O2150">
        <v>1</v>
      </c>
    </row>
    <row r="2151" spans="1:16" x14ac:dyDescent="0.2">
      <c r="A2151" t="s">
        <v>358</v>
      </c>
      <c r="B2151" t="s">
        <v>437</v>
      </c>
      <c r="C2151" t="s">
        <v>711</v>
      </c>
      <c r="D2151" t="s">
        <v>410</v>
      </c>
      <c r="E2151">
        <v>1968</v>
      </c>
      <c r="F2151">
        <v>269</v>
      </c>
      <c r="G2151">
        <v>73.290000000000006</v>
      </c>
      <c r="L2151">
        <v>111</v>
      </c>
      <c r="M2151">
        <v>1514</v>
      </c>
      <c r="N2151">
        <v>209</v>
      </c>
      <c r="O2151">
        <v>93</v>
      </c>
      <c r="P2151">
        <v>41</v>
      </c>
    </row>
    <row r="2152" spans="1:16" x14ac:dyDescent="0.2">
      <c r="A2152" t="s">
        <v>358</v>
      </c>
      <c r="B2152" t="s">
        <v>363</v>
      </c>
      <c r="C2152" t="s">
        <v>712</v>
      </c>
      <c r="D2152" t="s">
        <v>410</v>
      </c>
      <c r="E2152">
        <v>1450</v>
      </c>
      <c r="F2152">
        <v>318</v>
      </c>
      <c r="G2152">
        <v>84.8</v>
      </c>
      <c r="L2152">
        <v>91</v>
      </c>
      <c r="M2152">
        <v>1093</v>
      </c>
      <c r="N2152">
        <v>188</v>
      </c>
      <c r="O2152">
        <v>52</v>
      </c>
      <c r="P2152">
        <v>26</v>
      </c>
    </row>
    <row r="2153" spans="1:16" x14ac:dyDescent="0.2">
      <c r="A2153" t="s">
        <v>358</v>
      </c>
      <c r="B2153" t="s">
        <v>364</v>
      </c>
      <c r="C2153" t="s">
        <v>712</v>
      </c>
      <c r="D2153" t="s">
        <v>410</v>
      </c>
      <c r="E2153">
        <v>97</v>
      </c>
      <c r="F2153">
        <v>12</v>
      </c>
      <c r="G2153">
        <v>74.16</v>
      </c>
      <c r="L2153">
        <v>24</v>
      </c>
      <c r="M2153">
        <v>41</v>
      </c>
      <c r="N2153">
        <v>4</v>
      </c>
      <c r="O2153">
        <v>28</v>
      </c>
    </row>
    <row r="2154" spans="1:16" x14ac:dyDescent="0.2">
      <c r="A2154" t="s">
        <v>358</v>
      </c>
      <c r="B2154" t="s">
        <v>365</v>
      </c>
      <c r="C2154" t="s">
        <v>712</v>
      </c>
      <c r="D2154" t="s">
        <v>410</v>
      </c>
      <c r="E2154">
        <v>23</v>
      </c>
      <c r="F2154">
        <v>2</v>
      </c>
      <c r="G2154">
        <v>61.57</v>
      </c>
      <c r="M2154">
        <v>15</v>
      </c>
      <c r="N2154">
        <v>6</v>
      </c>
      <c r="O2154">
        <v>2</v>
      </c>
    </row>
    <row r="2155" spans="1:16" x14ac:dyDescent="0.2">
      <c r="A2155" t="s">
        <v>358</v>
      </c>
      <c r="B2155" t="s">
        <v>366</v>
      </c>
      <c r="C2155" t="s">
        <v>712</v>
      </c>
      <c r="D2155" t="s">
        <v>410</v>
      </c>
      <c r="E2155">
        <v>30</v>
      </c>
      <c r="F2155">
        <v>4</v>
      </c>
      <c r="G2155">
        <v>76.77</v>
      </c>
      <c r="M2155">
        <v>21</v>
      </c>
      <c r="N2155">
        <v>7</v>
      </c>
      <c r="O2155">
        <v>2</v>
      </c>
    </row>
    <row r="2156" spans="1:16" x14ac:dyDescent="0.2">
      <c r="A2156" t="s">
        <v>358</v>
      </c>
      <c r="B2156" t="s">
        <v>437</v>
      </c>
      <c r="C2156" t="s">
        <v>712</v>
      </c>
      <c r="D2156" t="s">
        <v>410</v>
      </c>
      <c r="E2156">
        <v>1600</v>
      </c>
      <c r="F2156">
        <v>336</v>
      </c>
      <c r="G2156">
        <v>83.67</v>
      </c>
      <c r="L2156">
        <v>115</v>
      </c>
      <c r="M2156">
        <v>1170</v>
      </c>
      <c r="N2156">
        <v>205</v>
      </c>
      <c r="O2156">
        <v>84</v>
      </c>
      <c r="P2156">
        <v>26</v>
      </c>
    </row>
    <row r="2157" spans="1:16" x14ac:dyDescent="0.2">
      <c r="A2157" t="s">
        <v>358</v>
      </c>
      <c r="B2157" t="s">
        <v>363</v>
      </c>
      <c r="C2157" t="s">
        <v>714</v>
      </c>
      <c r="D2157" t="s">
        <v>410</v>
      </c>
      <c r="E2157">
        <v>2701</v>
      </c>
      <c r="F2157">
        <v>788</v>
      </c>
      <c r="G2157">
        <v>100.48</v>
      </c>
      <c r="L2157">
        <v>149</v>
      </c>
      <c r="M2157">
        <v>2039</v>
      </c>
      <c r="N2157">
        <v>369</v>
      </c>
      <c r="O2157">
        <v>97</v>
      </c>
      <c r="P2157">
        <v>47</v>
      </c>
    </row>
    <row r="2158" spans="1:16" x14ac:dyDescent="0.2">
      <c r="A2158" t="s">
        <v>358</v>
      </c>
      <c r="B2158" t="s">
        <v>364</v>
      </c>
      <c r="C2158" t="s">
        <v>714</v>
      </c>
      <c r="D2158" t="s">
        <v>410</v>
      </c>
      <c r="E2158">
        <v>190</v>
      </c>
      <c r="F2158">
        <v>18</v>
      </c>
      <c r="G2158">
        <v>63.61</v>
      </c>
      <c r="L2158">
        <v>41</v>
      </c>
      <c r="M2158">
        <v>103</v>
      </c>
      <c r="N2158">
        <v>6</v>
      </c>
      <c r="O2158">
        <v>32</v>
      </c>
      <c r="P2158">
        <v>8</v>
      </c>
    </row>
    <row r="2159" spans="1:16" x14ac:dyDescent="0.2">
      <c r="A2159" t="s">
        <v>358</v>
      </c>
      <c r="B2159" t="s">
        <v>365</v>
      </c>
      <c r="C2159" t="s">
        <v>714</v>
      </c>
      <c r="D2159" t="s">
        <v>410</v>
      </c>
      <c r="E2159">
        <v>65</v>
      </c>
      <c r="F2159">
        <v>7</v>
      </c>
      <c r="G2159">
        <v>56.55</v>
      </c>
      <c r="L2159">
        <v>1</v>
      </c>
      <c r="M2159">
        <v>38</v>
      </c>
      <c r="N2159">
        <v>23</v>
      </c>
      <c r="O2159">
        <v>3</v>
      </c>
    </row>
    <row r="2160" spans="1:16" x14ac:dyDescent="0.2">
      <c r="A2160" t="s">
        <v>358</v>
      </c>
      <c r="B2160" t="s">
        <v>366</v>
      </c>
      <c r="C2160" t="s">
        <v>714</v>
      </c>
      <c r="D2160" t="s">
        <v>410</v>
      </c>
      <c r="E2160">
        <v>51</v>
      </c>
      <c r="F2160">
        <v>8</v>
      </c>
      <c r="G2160">
        <v>78.69</v>
      </c>
      <c r="M2160">
        <v>39</v>
      </c>
      <c r="N2160">
        <v>11</v>
      </c>
      <c r="P2160">
        <v>1</v>
      </c>
    </row>
    <row r="2161" spans="1:16" x14ac:dyDescent="0.2">
      <c r="A2161" t="s">
        <v>358</v>
      </c>
      <c r="B2161" t="s">
        <v>437</v>
      </c>
      <c r="C2161" t="s">
        <v>714</v>
      </c>
      <c r="D2161" t="s">
        <v>410</v>
      </c>
      <c r="E2161">
        <v>3007</v>
      </c>
      <c r="F2161">
        <v>821</v>
      </c>
      <c r="G2161">
        <v>96.83</v>
      </c>
      <c r="L2161">
        <v>191</v>
      </c>
      <c r="M2161">
        <v>2219</v>
      </c>
      <c r="N2161">
        <v>409</v>
      </c>
      <c r="O2161">
        <v>132</v>
      </c>
      <c r="P2161">
        <v>56</v>
      </c>
    </row>
    <row r="2162" spans="1:16" x14ac:dyDescent="0.2">
      <c r="A2162" t="s">
        <v>358</v>
      </c>
      <c r="B2162" t="s">
        <v>363</v>
      </c>
      <c r="C2162" t="s">
        <v>715</v>
      </c>
      <c r="D2162" t="s">
        <v>410</v>
      </c>
      <c r="E2162">
        <v>3789</v>
      </c>
      <c r="F2162">
        <v>1010</v>
      </c>
      <c r="G2162">
        <v>98.43</v>
      </c>
      <c r="L2162">
        <v>243</v>
      </c>
      <c r="M2162">
        <v>2884</v>
      </c>
      <c r="N2162">
        <v>507</v>
      </c>
      <c r="O2162">
        <v>106</v>
      </c>
      <c r="P2162">
        <v>49</v>
      </c>
    </row>
    <row r="2163" spans="1:16" x14ac:dyDescent="0.2">
      <c r="A2163" t="s">
        <v>358</v>
      </c>
      <c r="B2163" t="s">
        <v>364</v>
      </c>
      <c r="C2163" t="s">
        <v>715</v>
      </c>
      <c r="D2163" t="s">
        <v>410</v>
      </c>
      <c r="E2163">
        <v>249</v>
      </c>
      <c r="F2163">
        <v>20</v>
      </c>
      <c r="G2163">
        <v>60.88</v>
      </c>
      <c r="L2163">
        <v>65</v>
      </c>
      <c r="M2163">
        <v>121</v>
      </c>
      <c r="N2163">
        <v>7</v>
      </c>
      <c r="O2163">
        <v>41</v>
      </c>
      <c r="P2163">
        <v>15</v>
      </c>
    </row>
    <row r="2164" spans="1:16" x14ac:dyDescent="0.2">
      <c r="A2164" t="s">
        <v>358</v>
      </c>
      <c r="B2164" t="s">
        <v>365</v>
      </c>
      <c r="C2164" t="s">
        <v>715</v>
      </c>
      <c r="D2164" t="s">
        <v>410</v>
      </c>
      <c r="E2164">
        <v>129</v>
      </c>
      <c r="F2164">
        <v>8</v>
      </c>
      <c r="G2164">
        <v>51.84</v>
      </c>
      <c r="L2164">
        <v>1</v>
      </c>
      <c r="M2164">
        <v>71</v>
      </c>
      <c r="N2164">
        <v>45</v>
      </c>
      <c r="O2164">
        <v>10</v>
      </c>
      <c r="P2164">
        <v>2</v>
      </c>
    </row>
    <row r="2165" spans="1:16" x14ac:dyDescent="0.2">
      <c r="A2165" t="s">
        <v>358</v>
      </c>
      <c r="B2165" t="s">
        <v>366</v>
      </c>
      <c r="C2165" t="s">
        <v>715</v>
      </c>
      <c r="D2165" t="s">
        <v>410</v>
      </c>
      <c r="E2165">
        <v>73</v>
      </c>
      <c r="F2165">
        <v>4</v>
      </c>
      <c r="G2165">
        <v>50.08</v>
      </c>
      <c r="M2165">
        <v>51</v>
      </c>
      <c r="N2165">
        <v>21</v>
      </c>
      <c r="P2165">
        <v>1</v>
      </c>
    </row>
    <row r="2166" spans="1:16" x14ac:dyDescent="0.2">
      <c r="A2166" t="s">
        <v>358</v>
      </c>
      <c r="B2166" t="s">
        <v>437</v>
      </c>
      <c r="C2166" t="s">
        <v>715</v>
      </c>
      <c r="D2166" t="s">
        <v>410</v>
      </c>
      <c r="E2166">
        <v>4240</v>
      </c>
      <c r="F2166">
        <v>1042</v>
      </c>
      <c r="G2166">
        <v>93.97</v>
      </c>
      <c r="L2166">
        <v>309</v>
      </c>
      <c r="M2166">
        <v>3127</v>
      </c>
      <c r="N2166">
        <v>580</v>
      </c>
      <c r="O2166">
        <v>157</v>
      </c>
      <c r="P2166">
        <v>67</v>
      </c>
    </row>
    <row r="2167" spans="1:16" x14ac:dyDescent="0.2">
      <c r="A2167" t="s">
        <v>358</v>
      </c>
      <c r="B2167" t="s">
        <v>363</v>
      </c>
      <c r="C2167" t="s">
        <v>718</v>
      </c>
      <c r="D2167" t="s">
        <v>410</v>
      </c>
      <c r="E2167">
        <v>7780</v>
      </c>
      <c r="F2167">
        <v>1152</v>
      </c>
      <c r="G2167">
        <v>74.489999999999995</v>
      </c>
      <c r="L2167">
        <v>503</v>
      </c>
      <c r="M2167">
        <v>5656</v>
      </c>
      <c r="N2167">
        <v>1344</v>
      </c>
      <c r="O2167">
        <v>185</v>
      </c>
      <c r="P2167">
        <v>92</v>
      </c>
    </row>
    <row r="2168" spans="1:16" x14ac:dyDescent="0.2">
      <c r="A2168" t="s">
        <v>358</v>
      </c>
      <c r="B2168" t="s">
        <v>364</v>
      </c>
      <c r="C2168" t="s">
        <v>718</v>
      </c>
      <c r="D2168" t="s">
        <v>410</v>
      </c>
      <c r="E2168">
        <v>485</v>
      </c>
      <c r="F2168">
        <v>54</v>
      </c>
      <c r="G2168">
        <v>63.04</v>
      </c>
      <c r="L2168">
        <v>100</v>
      </c>
      <c r="M2168">
        <v>258</v>
      </c>
      <c r="N2168">
        <v>9</v>
      </c>
      <c r="O2168">
        <v>93</v>
      </c>
      <c r="P2168">
        <v>25</v>
      </c>
    </row>
    <row r="2169" spans="1:16" x14ac:dyDescent="0.2">
      <c r="A2169" t="s">
        <v>358</v>
      </c>
      <c r="B2169" t="s">
        <v>365</v>
      </c>
      <c r="C2169" t="s">
        <v>718</v>
      </c>
      <c r="D2169" t="s">
        <v>410</v>
      </c>
      <c r="E2169">
        <v>215</v>
      </c>
      <c r="F2169">
        <v>22</v>
      </c>
      <c r="G2169">
        <v>57.43</v>
      </c>
      <c r="L2169">
        <v>3</v>
      </c>
      <c r="M2169">
        <v>130</v>
      </c>
      <c r="N2169">
        <v>50</v>
      </c>
      <c r="O2169">
        <v>19</v>
      </c>
      <c r="P2169">
        <v>13</v>
      </c>
    </row>
    <row r="2170" spans="1:16" x14ac:dyDescent="0.2">
      <c r="A2170" t="s">
        <v>358</v>
      </c>
      <c r="B2170" t="s">
        <v>366</v>
      </c>
      <c r="C2170" t="s">
        <v>718</v>
      </c>
      <c r="D2170" t="s">
        <v>410</v>
      </c>
      <c r="E2170">
        <v>97</v>
      </c>
      <c r="F2170">
        <v>8</v>
      </c>
      <c r="G2170">
        <v>55.4</v>
      </c>
      <c r="L2170">
        <v>1</v>
      </c>
      <c r="M2170">
        <v>70</v>
      </c>
      <c r="N2170">
        <v>26</v>
      </c>
    </row>
    <row r="2171" spans="1:16" x14ac:dyDescent="0.2">
      <c r="A2171" t="s">
        <v>358</v>
      </c>
      <c r="B2171" t="s">
        <v>437</v>
      </c>
      <c r="C2171" t="s">
        <v>718</v>
      </c>
      <c r="D2171" t="s">
        <v>410</v>
      </c>
      <c r="E2171">
        <v>8577</v>
      </c>
      <c r="F2171">
        <v>1236</v>
      </c>
      <c r="G2171">
        <v>73.2</v>
      </c>
      <c r="L2171">
        <v>607</v>
      </c>
      <c r="M2171">
        <v>6114</v>
      </c>
      <c r="N2171">
        <v>1429</v>
      </c>
      <c r="O2171">
        <v>297</v>
      </c>
      <c r="P2171">
        <v>130</v>
      </c>
    </row>
    <row r="2172" spans="1:16" x14ac:dyDescent="0.2">
      <c r="A2172" t="s">
        <v>358</v>
      </c>
      <c r="B2172" t="s">
        <v>363</v>
      </c>
      <c r="C2172" t="s">
        <v>723</v>
      </c>
      <c r="D2172" t="s">
        <v>410</v>
      </c>
      <c r="E2172">
        <v>3067</v>
      </c>
      <c r="F2172">
        <v>763</v>
      </c>
      <c r="G2172">
        <v>95.76</v>
      </c>
      <c r="L2172">
        <v>183</v>
      </c>
      <c r="M2172">
        <v>2696</v>
      </c>
      <c r="N2172">
        <v>110</v>
      </c>
      <c r="O2172">
        <v>64</v>
      </c>
      <c r="P2172">
        <v>14</v>
      </c>
    </row>
    <row r="2173" spans="1:16" x14ac:dyDescent="0.2">
      <c r="A2173" t="s">
        <v>358</v>
      </c>
      <c r="B2173" t="s">
        <v>364</v>
      </c>
      <c r="C2173" t="s">
        <v>723</v>
      </c>
      <c r="D2173" t="s">
        <v>410</v>
      </c>
      <c r="E2173">
        <v>413</v>
      </c>
      <c r="F2173">
        <v>39</v>
      </c>
      <c r="G2173">
        <v>67.09</v>
      </c>
      <c r="L2173">
        <v>116</v>
      </c>
      <c r="M2173">
        <v>150</v>
      </c>
      <c r="N2173">
        <v>16</v>
      </c>
      <c r="O2173">
        <v>119</v>
      </c>
      <c r="P2173">
        <v>12</v>
      </c>
    </row>
    <row r="2174" spans="1:16" x14ac:dyDescent="0.2">
      <c r="A2174" t="s">
        <v>358</v>
      </c>
      <c r="B2174" t="s">
        <v>365</v>
      </c>
      <c r="C2174" t="s">
        <v>723</v>
      </c>
      <c r="D2174" t="s">
        <v>410</v>
      </c>
      <c r="E2174">
        <v>23</v>
      </c>
      <c r="F2174">
        <v>2</v>
      </c>
      <c r="G2174">
        <v>68.040000000000006</v>
      </c>
      <c r="M2174">
        <v>13</v>
      </c>
      <c r="N2174">
        <v>8</v>
      </c>
      <c r="O2174">
        <v>2</v>
      </c>
    </row>
    <row r="2175" spans="1:16" x14ac:dyDescent="0.2">
      <c r="A2175" t="s">
        <v>358</v>
      </c>
      <c r="B2175" t="s">
        <v>366</v>
      </c>
      <c r="C2175" t="s">
        <v>723</v>
      </c>
      <c r="D2175" t="s">
        <v>410</v>
      </c>
      <c r="E2175">
        <v>14</v>
      </c>
      <c r="F2175">
        <v>3</v>
      </c>
      <c r="G2175">
        <v>84.57</v>
      </c>
      <c r="M2175">
        <v>10</v>
      </c>
      <c r="N2175">
        <v>4</v>
      </c>
    </row>
    <row r="2176" spans="1:16" x14ac:dyDescent="0.2">
      <c r="A2176" t="s">
        <v>358</v>
      </c>
      <c r="B2176" t="s">
        <v>437</v>
      </c>
      <c r="C2176" t="s">
        <v>723</v>
      </c>
      <c r="D2176" t="s">
        <v>410</v>
      </c>
      <c r="E2176">
        <v>3517</v>
      </c>
      <c r="F2176">
        <v>807</v>
      </c>
      <c r="G2176">
        <v>92.17</v>
      </c>
      <c r="L2176">
        <v>299</v>
      </c>
      <c r="M2176">
        <v>2869</v>
      </c>
      <c r="N2176">
        <v>138</v>
      </c>
      <c r="O2176">
        <v>185</v>
      </c>
      <c r="P2176">
        <v>26</v>
      </c>
    </row>
    <row r="2177" spans="1:16" x14ac:dyDescent="0.2">
      <c r="A2177" t="s">
        <v>358</v>
      </c>
      <c r="B2177" t="s">
        <v>363</v>
      </c>
      <c r="C2177" t="s">
        <v>731</v>
      </c>
      <c r="D2177" t="s">
        <v>410</v>
      </c>
      <c r="E2177">
        <v>532</v>
      </c>
      <c r="F2177">
        <v>137</v>
      </c>
      <c r="G2177">
        <v>94.87</v>
      </c>
      <c r="L2177">
        <v>24</v>
      </c>
      <c r="M2177">
        <v>405</v>
      </c>
      <c r="N2177">
        <v>78</v>
      </c>
      <c r="O2177">
        <v>18</v>
      </c>
      <c r="P2177">
        <v>7</v>
      </c>
    </row>
    <row r="2178" spans="1:16" x14ac:dyDescent="0.2">
      <c r="A2178" t="s">
        <v>358</v>
      </c>
      <c r="B2178" t="s">
        <v>364</v>
      </c>
      <c r="C2178" t="s">
        <v>731</v>
      </c>
      <c r="D2178" t="s">
        <v>410</v>
      </c>
      <c r="E2178">
        <v>35</v>
      </c>
      <c r="F2178">
        <v>5</v>
      </c>
      <c r="G2178">
        <v>74.34</v>
      </c>
      <c r="L2178">
        <v>8</v>
      </c>
      <c r="M2178">
        <v>16</v>
      </c>
      <c r="N2178">
        <v>1</v>
      </c>
      <c r="O2178">
        <v>10</v>
      </c>
    </row>
    <row r="2179" spans="1:16" x14ac:dyDescent="0.2">
      <c r="A2179" t="s">
        <v>358</v>
      </c>
      <c r="B2179" t="s">
        <v>365</v>
      </c>
      <c r="C2179" t="s">
        <v>731</v>
      </c>
      <c r="D2179" t="s">
        <v>410</v>
      </c>
      <c r="E2179">
        <v>7</v>
      </c>
      <c r="F2179">
        <v>2</v>
      </c>
      <c r="G2179">
        <v>84.57</v>
      </c>
      <c r="M2179">
        <v>5</v>
      </c>
      <c r="N2179">
        <v>2</v>
      </c>
    </row>
    <row r="2180" spans="1:16" x14ac:dyDescent="0.2">
      <c r="A2180" t="s">
        <v>358</v>
      </c>
      <c r="B2180" t="s">
        <v>366</v>
      </c>
      <c r="C2180" t="s">
        <v>731</v>
      </c>
      <c r="D2180" t="s">
        <v>410</v>
      </c>
      <c r="E2180">
        <v>10</v>
      </c>
      <c r="F2180">
        <v>1</v>
      </c>
      <c r="G2180">
        <v>83.6</v>
      </c>
      <c r="M2180">
        <v>5</v>
      </c>
      <c r="N2180">
        <v>5</v>
      </c>
    </row>
    <row r="2181" spans="1:16" x14ac:dyDescent="0.2">
      <c r="A2181" t="s">
        <v>358</v>
      </c>
      <c r="B2181" t="s">
        <v>437</v>
      </c>
      <c r="C2181" t="s">
        <v>731</v>
      </c>
      <c r="D2181" t="s">
        <v>410</v>
      </c>
      <c r="E2181">
        <v>584</v>
      </c>
      <c r="F2181">
        <v>145</v>
      </c>
      <c r="G2181">
        <v>93.32</v>
      </c>
      <c r="L2181">
        <v>32</v>
      </c>
      <c r="M2181">
        <v>431</v>
      </c>
      <c r="N2181">
        <v>86</v>
      </c>
      <c r="O2181">
        <v>28</v>
      </c>
      <c r="P2181">
        <v>7</v>
      </c>
    </row>
    <row r="2182" spans="1:16" x14ac:dyDescent="0.2">
      <c r="A2182" t="s">
        <v>358</v>
      </c>
      <c r="B2182" t="s">
        <v>363</v>
      </c>
      <c r="C2182" t="s">
        <v>686</v>
      </c>
      <c r="D2182" t="s">
        <v>410</v>
      </c>
      <c r="E2182">
        <v>8033</v>
      </c>
      <c r="F2182">
        <v>1848</v>
      </c>
      <c r="G2182">
        <v>91.64</v>
      </c>
      <c r="L2182">
        <v>494</v>
      </c>
      <c r="M2182">
        <v>5862</v>
      </c>
      <c r="N2182">
        <v>1247</v>
      </c>
      <c r="O2182">
        <v>281</v>
      </c>
      <c r="P2182">
        <v>149</v>
      </c>
    </row>
    <row r="2183" spans="1:16" x14ac:dyDescent="0.2">
      <c r="A2183" t="s">
        <v>358</v>
      </c>
      <c r="B2183" t="s">
        <v>364</v>
      </c>
      <c r="C2183" t="s">
        <v>686</v>
      </c>
      <c r="D2183" t="s">
        <v>410</v>
      </c>
      <c r="E2183">
        <v>519</v>
      </c>
      <c r="F2183">
        <v>87</v>
      </c>
      <c r="G2183">
        <v>74.2</v>
      </c>
      <c r="L2183">
        <v>97</v>
      </c>
      <c r="M2183">
        <v>340</v>
      </c>
      <c r="N2183">
        <v>20</v>
      </c>
      <c r="O2183">
        <v>40</v>
      </c>
      <c r="P2183">
        <v>22</v>
      </c>
    </row>
    <row r="2184" spans="1:16" x14ac:dyDescent="0.2">
      <c r="A2184" t="s">
        <v>358</v>
      </c>
      <c r="B2184" t="s">
        <v>365</v>
      </c>
      <c r="C2184" t="s">
        <v>686</v>
      </c>
      <c r="D2184" t="s">
        <v>410</v>
      </c>
      <c r="E2184">
        <v>189</v>
      </c>
      <c r="F2184">
        <v>20</v>
      </c>
      <c r="G2184">
        <v>56.31</v>
      </c>
      <c r="L2184">
        <v>1</v>
      </c>
      <c r="M2184">
        <v>88</v>
      </c>
      <c r="N2184">
        <v>97</v>
      </c>
      <c r="O2184">
        <v>3</v>
      </c>
    </row>
    <row r="2185" spans="1:16" x14ac:dyDescent="0.2">
      <c r="A2185" t="s">
        <v>358</v>
      </c>
      <c r="B2185" t="s">
        <v>366</v>
      </c>
      <c r="C2185" t="s">
        <v>686</v>
      </c>
      <c r="D2185" t="s">
        <v>410</v>
      </c>
      <c r="E2185">
        <v>192</v>
      </c>
      <c r="F2185">
        <v>25</v>
      </c>
      <c r="G2185">
        <v>67.23</v>
      </c>
      <c r="L2185">
        <v>1</v>
      </c>
      <c r="M2185">
        <v>138</v>
      </c>
      <c r="N2185">
        <v>43</v>
      </c>
      <c r="O2185">
        <v>6</v>
      </c>
      <c r="P2185">
        <v>4</v>
      </c>
    </row>
    <row r="2186" spans="1:16" x14ac:dyDescent="0.2">
      <c r="A2186" t="s">
        <v>358</v>
      </c>
      <c r="B2186" t="s">
        <v>437</v>
      </c>
      <c r="C2186" t="s">
        <v>686</v>
      </c>
      <c r="D2186" t="s">
        <v>410</v>
      </c>
      <c r="E2186">
        <v>8933</v>
      </c>
      <c r="F2186">
        <v>1980</v>
      </c>
      <c r="G2186">
        <v>89.36</v>
      </c>
      <c r="L2186">
        <v>593</v>
      </c>
      <c r="M2186">
        <v>6428</v>
      </c>
      <c r="N2186">
        <v>1407</v>
      </c>
      <c r="O2186">
        <v>330</v>
      </c>
      <c r="P2186">
        <v>175</v>
      </c>
    </row>
    <row r="2187" spans="1:16" x14ac:dyDescent="0.2">
      <c r="A2187" t="s">
        <v>358</v>
      </c>
      <c r="B2187" t="s">
        <v>363</v>
      </c>
      <c r="C2187" t="s">
        <v>689</v>
      </c>
      <c r="D2187" t="s">
        <v>410</v>
      </c>
      <c r="E2187">
        <v>34607</v>
      </c>
      <c r="F2187">
        <v>8566</v>
      </c>
      <c r="G2187">
        <v>92.42</v>
      </c>
      <c r="L2187">
        <v>2108</v>
      </c>
      <c r="M2187">
        <v>26693</v>
      </c>
      <c r="N2187">
        <v>4335</v>
      </c>
      <c r="O2187">
        <v>977</v>
      </c>
      <c r="P2187">
        <v>494</v>
      </c>
    </row>
    <row r="2188" spans="1:16" x14ac:dyDescent="0.2">
      <c r="A2188" t="s">
        <v>358</v>
      </c>
      <c r="B2188" t="s">
        <v>364</v>
      </c>
      <c r="C2188" t="s">
        <v>689</v>
      </c>
      <c r="D2188" t="s">
        <v>410</v>
      </c>
      <c r="E2188">
        <v>2090</v>
      </c>
      <c r="F2188">
        <v>197</v>
      </c>
      <c r="G2188">
        <v>63.43</v>
      </c>
      <c r="L2188">
        <v>493</v>
      </c>
      <c r="M2188">
        <v>1027</v>
      </c>
      <c r="N2188">
        <v>44</v>
      </c>
      <c r="O2188">
        <v>428</v>
      </c>
      <c r="P2188">
        <v>98</v>
      </c>
    </row>
    <row r="2189" spans="1:16" x14ac:dyDescent="0.2">
      <c r="A2189" t="s">
        <v>358</v>
      </c>
      <c r="B2189" t="s">
        <v>365</v>
      </c>
      <c r="C2189" t="s">
        <v>689</v>
      </c>
      <c r="D2189" t="s">
        <v>410</v>
      </c>
      <c r="E2189">
        <v>842</v>
      </c>
      <c r="F2189">
        <v>89</v>
      </c>
      <c r="G2189">
        <v>60.68</v>
      </c>
      <c r="L2189">
        <v>10</v>
      </c>
      <c r="M2189">
        <v>564</v>
      </c>
      <c r="N2189">
        <v>117</v>
      </c>
      <c r="O2189">
        <v>111</v>
      </c>
      <c r="P2189">
        <v>40</v>
      </c>
    </row>
    <row r="2190" spans="1:16" x14ac:dyDescent="0.2">
      <c r="A2190" t="s">
        <v>358</v>
      </c>
      <c r="B2190" t="s">
        <v>366</v>
      </c>
      <c r="C2190" t="s">
        <v>689</v>
      </c>
      <c r="D2190" t="s">
        <v>410</v>
      </c>
      <c r="E2190">
        <v>1116</v>
      </c>
      <c r="F2190">
        <v>164</v>
      </c>
      <c r="G2190">
        <v>71.52</v>
      </c>
      <c r="L2190">
        <v>4</v>
      </c>
      <c r="M2190">
        <v>787</v>
      </c>
      <c r="N2190">
        <v>283</v>
      </c>
      <c r="O2190">
        <v>16</v>
      </c>
      <c r="P2190">
        <v>26</v>
      </c>
    </row>
    <row r="2191" spans="1:16" x14ac:dyDescent="0.2">
      <c r="A2191" t="s">
        <v>358</v>
      </c>
      <c r="B2191" t="s">
        <v>437</v>
      </c>
      <c r="C2191" t="s">
        <v>689</v>
      </c>
      <c r="D2191" t="s">
        <v>410</v>
      </c>
      <c r="E2191">
        <v>38655</v>
      </c>
      <c r="F2191">
        <v>9016</v>
      </c>
      <c r="G2191">
        <v>89.55</v>
      </c>
      <c r="L2191">
        <v>2615</v>
      </c>
      <c r="M2191">
        <v>29071</v>
      </c>
      <c r="N2191">
        <v>4779</v>
      </c>
      <c r="O2191">
        <v>1532</v>
      </c>
      <c r="P2191">
        <v>658</v>
      </c>
    </row>
    <row r="2192" spans="1:16" x14ac:dyDescent="0.2">
      <c r="A2192" t="s">
        <v>358</v>
      </c>
      <c r="B2192" t="s">
        <v>363</v>
      </c>
      <c r="C2192" t="s">
        <v>690</v>
      </c>
      <c r="D2192" t="s">
        <v>410</v>
      </c>
      <c r="E2192">
        <v>6489</v>
      </c>
      <c r="F2192">
        <v>1405</v>
      </c>
      <c r="G2192">
        <v>88.3</v>
      </c>
      <c r="L2192">
        <v>437</v>
      </c>
      <c r="M2192">
        <v>4971</v>
      </c>
      <c r="N2192">
        <v>824</v>
      </c>
      <c r="O2192">
        <v>157</v>
      </c>
      <c r="P2192">
        <v>100</v>
      </c>
    </row>
    <row r="2193" spans="1:16" x14ac:dyDescent="0.2">
      <c r="A2193" t="s">
        <v>358</v>
      </c>
      <c r="B2193" t="s">
        <v>364</v>
      </c>
      <c r="C2193" t="s">
        <v>690</v>
      </c>
      <c r="D2193" t="s">
        <v>410</v>
      </c>
      <c r="E2193">
        <v>358</v>
      </c>
      <c r="F2193">
        <v>44</v>
      </c>
      <c r="G2193">
        <v>69.709999999999994</v>
      </c>
      <c r="L2193">
        <v>78</v>
      </c>
      <c r="M2193">
        <v>174</v>
      </c>
      <c r="N2193">
        <v>13</v>
      </c>
      <c r="O2193">
        <v>77</v>
      </c>
      <c r="P2193">
        <v>16</v>
      </c>
    </row>
    <row r="2194" spans="1:16" x14ac:dyDescent="0.2">
      <c r="A2194" t="s">
        <v>358</v>
      </c>
      <c r="B2194" t="s">
        <v>365</v>
      </c>
      <c r="C2194" t="s">
        <v>690</v>
      </c>
      <c r="D2194" t="s">
        <v>410</v>
      </c>
      <c r="E2194">
        <v>450</v>
      </c>
      <c r="F2194">
        <v>15</v>
      </c>
      <c r="G2194">
        <v>41.86</v>
      </c>
      <c r="M2194">
        <v>293</v>
      </c>
      <c r="N2194">
        <v>115</v>
      </c>
      <c r="O2194">
        <v>35</v>
      </c>
      <c r="P2194">
        <v>7</v>
      </c>
    </row>
    <row r="2195" spans="1:16" x14ac:dyDescent="0.2">
      <c r="A2195" t="s">
        <v>358</v>
      </c>
      <c r="B2195" t="s">
        <v>366</v>
      </c>
      <c r="C2195" t="s">
        <v>690</v>
      </c>
      <c r="D2195" t="s">
        <v>410</v>
      </c>
      <c r="E2195">
        <v>222</v>
      </c>
      <c r="F2195">
        <v>11</v>
      </c>
      <c r="G2195">
        <v>47.38</v>
      </c>
      <c r="L2195">
        <v>4</v>
      </c>
      <c r="M2195">
        <v>152</v>
      </c>
      <c r="N2195">
        <v>61</v>
      </c>
      <c r="O2195">
        <v>2</v>
      </c>
      <c r="P2195">
        <v>3</v>
      </c>
    </row>
    <row r="2196" spans="1:16" x14ac:dyDescent="0.2">
      <c r="A2196" t="s">
        <v>358</v>
      </c>
      <c r="B2196" t="s">
        <v>437</v>
      </c>
      <c r="C2196" t="s">
        <v>690</v>
      </c>
      <c r="D2196" t="s">
        <v>410</v>
      </c>
      <c r="E2196">
        <v>7519</v>
      </c>
      <c r="F2196">
        <v>1475</v>
      </c>
      <c r="G2196">
        <v>83.43</v>
      </c>
      <c r="L2196">
        <v>519</v>
      </c>
      <c r="M2196">
        <v>5590</v>
      </c>
      <c r="N2196">
        <v>1013</v>
      </c>
      <c r="O2196">
        <v>271</v>
      </c>
      <c r="P2196">
        <v>126</v>
      </c>
    </row>
    <row r="2197" spans="1:16" x14ac:dyDescent="0.2">
      <c r="A2197" t="s">
        <v>358</v>
      </c>
      <c r="B2197" t="s">
        <v>363</v>
      </c>
      <c r="C2197" t="s">
        <v>668</v>
      </c>
      <c r="D2197" t="s">
        <v>410</v>
      </c>
      <c r="E2197">
        <v>861</v>
      </c>
      <c r="F2197">
        <v>257</v>
      </c>
      <c r="G2197">
        <v>104.53</v>
      </c>
      <c r="L2197">
        <v>33</v>
      </c>
      <c r="M2197">
        <v>668</v>
      </c>
      <c r="N2197">
        <v>117</v>
      </c>
      <c r="O2197">
        <v>29</v>
      </c>
      <c r="P2197">
        <v>14</v>
      </c>
    </row>
    <row r="2198" spans="1:16" x14ac:dyDescent="0.2">
      <c r="A2198" t="s">
        <v>358</v>
      </c>
      <c r="B2198" t="s">
        <v>364</v>
      </c>
      <c r="C2198" t="s">
        <v>668</v>
      </c>
      <c r="D2198" t="s">
        <v>410</v>
      </c>
      <c r="E2198">
        <v>60</v>
      </c>
      <c r="F2198">
        <v>5</v>
      </c>
      <c r="G2198">
        <v>51.1</v>
      </c>
      <c r="L2198">
        <v>23</v>
      </c>
      <c r="M2198">
        <v>23</v>
      </c>
      <c r="N2198">
        <v>1</v>
      </c>
      <c r="O2198">
        <v>13</v>
      </c>
    </row>
    <row r="2199" spans="1:16" x14ac:dyDescent="0.2">
      <c r="A2199" t="s">
        <v>358</v>
      </c>
      <c r="B2199" t="s">
        <v>365</v>
      </c>
      <c r="C2199" t="s">
        <v>668</v>
      </c>
      <c r="D2199" t="s">
        <v>410</v>
      </c>
      <c r="E2199">
        <v>22</v>
      </c>
      <c r="F2199">
        <v>5</v>
      </c>
      <c r="G2199">
        <v>74.73</v>
      </c>
      <c r="M2199">
        <v>15</v>
      </c>
      <c r="N2199">
        <v>4</v>
      </c>
      <c r="O2199">
        <v>3</v>
      </c>
    </row>
    <row r="2200" spans="1:16" x14ac:dyDescent="0.2">
      <c r="A2200" t="s">
        <v>358</v>
      </c>
      <c r="B2200" t="s">
        <v>366</v>
      </c>
      <c r="C2200" t="s">
        <v>668</v>
      </c>
      <c r="D2200" t="s">
        <v>410</v>
      </c>
      <c r="E2200">
        <v>18</v>
      </c>
      <c r="F2200">
        <v>4</v>
      </c>
      <c r="G2200">
        <v>77.06</v>
      </c>
      <c r="M2200">
        <v>11</v>
      </c>
      <c r="N2200">
        <v>5</v>
      </c>
      <c r="P2200">
        <v>2</v>
      </c>
    </row>
    <row r="2201" spans="1:16" x14ac:dyDescent="0.2">
      <c r="A2201" t="s">
        <v>358</v>
      </c>
      <c r="B2201" t="s">
        <v>437</v>
      </c>
      <c r="C2201" t="s">
        <v>668</v>
      </c>
      <c r="D2201" t="s">
        <v>410</v>
      </c>
      <c r="E2201">
        <v>961</v>
      </c>
      <c r="F2201">
        <v>271</v>
      </c>
      <c r="G2201">
        <v>100</v>
      </c>
      <c r="L2201">
        <v>56</v>
      </c>
      <c r="M2201">
        <v>717</v>
      </c>
      <c r="N2201">
        <v>127</v>
      </c>
      <c r="O2201">
        <v>45</v>
      </c>
      <c r="P2201">
        <v>16</v>
      </c>
    </row>
    <row r="2202" spans="1:16" x14ac:dyDescent="0.2">
      <c r="A2202" t="s">
        <v>358</v>
      </c>
      <c r="B2202" t="s">
        <v>363</v>
      </c>
      <c r="C2202" t="s">
        <v>691</v>
      </c>
      <c r="D2202" t="s">
        <v>410</v>
      </c>
      <c r="E2202">
        <v>24520</v>
      </c>
      <c r="F2202">
        <v>5936</v>
      </c>
      <c r="G2202">
        <v>94.86</v>
      </c>
      <c r="L2202">
        <v>1277</v>
      </c>
      <c r="M2202">
        <v>17834</v>
      </c>
      <c r="N2202">
        <v>4033</v>
      </c>
      <c r="O2202">
        <v>895</v>
      </c>
      <c r="P2202">
        <v>481</v>
      </c>
    </row>
    <row r="2203" spans="1:16" x14ac:dyDescent="0.2">
      <c r="A2203" t="s">
        <v>358</v>
      </c>
      <c r="B2203" t="s">
        <v>364</v>
      </c>
      <c r="C2203" t="s">
        <v>691</v>
      </c>
      <c r="D2203" t="s">
        <v>410</v>
      </c>
      <c r="E2203">
        <v>2174</v>
      </c>
      <c r="F2203">
        <v>234</v>
      </c>
      <c r="G2203">
        <v>64.930000000000007</v>
      </c>
      <c r="L2203">
        <v>603</v>
      </c>
      <c r="M2203">
        <v>840</v>
      </c>
      <c r="N2203">
        <v>67</v>
      </c>
      <c r="O2203">
        <v>610</v>
      </c>
      <c r="P2203">
        <v>54</v>
      </c>
    </row>
    <row r="2204" spans="1:16" x14ac:dyDescent="0.2">
      <c r="A2204" t="s">
        <v>358</v>
      </c>
      <c r="B2204" t="s">
        <v>365</v>
      </c>
      <c r="C2204" t="s">
        <v>691</v>
      </c>
      <c r="D2204" t="s">
        <v>410</v>
      </c>
      <c r="E2204">
        <v>847</v>
      </c>
      <c r="F2204">
        <v>79</v>
      </c>
      <c r="G2204">
        <v>59.18</v>
      </c>
      <c r="L2204">
        <v>6</v>
      </c>
      <c r="M2204">
        <v>404</v>
      </c>
      <c r="N2204">
        <v>408</v>
      </c>
      <c r="O2204">
        <v>23</v>
      </c>
      <c r="P2204">
        <v>6</v>
      </c>
    </row>
    <row r="2205" spans="1:16" x14ac:dyDescent="0.2">
      <c r="A2205" t="s">
        <v>358</v>
      </c>
      <c r="B2205" t="s">
        <v>366</v>
      </c>
      <c r="C2205" t="s">
        <v>691</v>
      </c>
      <c r="D2205" t="s">
        <v>410</v>
      </c>
      <c r="E2205">
        <v>727</v>
      </c>
      <c r="F2205">
        <v>103</v>
      </c>
      <c r="G2205">
        <v>71.14</v>
      </c>
      <c r="L2205">
        <v>5</v>
      </c>
      <c r="M2205">
        <v>488</v>
      </c>
      <c r="N2205">
        <v>205</v>
      </c>
      <c r="O2205">
        <v>18</v>
      </c>
      <c r="P2205">
        <v>11</v>
      </c>
    </row>
    <row r="2206" spans="1:16" x14ac:dyDescent="0.2">
      <c r="A2206" t="s">
        <v>358</v>
      </c>
      <c r="B2206" t="s">
        <v>437</v>
      </c>
      <c r="C2206" t="s">
        <v>691</v>
      </c>
      <c r="D2206" t="s">
        <v>410</v>
      </c>
      <c r="E2206">
        <v>28268</v>
      </c>
      <c r="F2206">
        <v>6352</v>
      </c>
      <c r="G2206">
        <v>90.88</v>
      </c>
      <c r="L2206">
        <v>1891</v>
      </c>
      <c r="M2206">
        <v>19566</v>
      </c>
      <c r="N2206">
        <v>4713</v>
      </c>
      <c r="O2206">
        <v>1546</v>
      </c>
      <c r="P2206">
        <v>552</v>
      </c>
    </row>
    <row r="2207" spans="1:16" x14ac:dyDescent="0.2">
      <c r="A2207" t="s">
        <v>358</v>
      </c>
      <c r="B2207" t="s">
        <v>363</v>
      </c>
      <c r="C2207" t="s">
        <v>698</v>
      </c>
      <c r="D2207" t="s">
        <v>410</v>
      </c>
      <c r="E2207">
        <v>2395</v>
      </c>
      <c r="F2207">
        <v>459</v>
      </c>
      <c r="G2207">
        <v>82.9</v>
      </c>
      <c r="L2207">
        <v>156</v>
      </c>
      <c r="M2207">
        <v>1739</v>
      </c>
      <c r="N2207">
        <v>382</v>
      </c>
      <c r="O2207">
        <v>70</v>
      </c>
      <c r="P2207">
        <v>48</v>
      </c>
    </row>
    <row r="2208" spans="1:16" x14ac:dyDescent="0.2">
      <c r="A2208" t="s">
        <v>358</v>
      </c>
      <c r="B2208" t="s">
        <v>364</v>
      </c>
      <c r="C2208" t="s">
        <v>698</v>
      </c>
      <c r="D2208" t="s">
        <v>410</v>
      </c>
      <c r="E2208">
        <v>240</v>
      </c>
      <c r="F2208">
        <v>15</v>
      </c>
      <c r="G2208">
        <v>63.04</v>
      </c>
      <c r="L2208">
        <v>45</v>
      </c>
      <c r="M2208">
        <v>121</v>
      </c>
      <c r="N2208">
        <v>6</v>
      </c>
      <c r="O2208">
        <v>51</v>
      </c>
      <c r="P2208">
        <v>17</v>
      </c>
    </row>
    <row r="2209" spans="1:16" x14ac:dyDescent="0.2">
      <c r="A2209" t="s">
        <v>358</v>
      </c>
      <c r="B2209" t="s">
        <v>365</v>
      </c>
      <c r="C2209" t="s">
        <v>698</v>
      </c>
      <c r="D2209" t="s">
        <v>410</v>
      </c>
      <c r="E2209">
        <v>151</v>
      </c>
      <c r="F2209">
        <v>7</v>
      </c>
      <c r="G2209">
        <v>44.77</v>
      </c>
      <c r="L2209">
        <v>2</v>
      </c>
      <c r="M2209">
        <v>104</v>
      </c>
      <c r="N2209">
        <v>38</v>
      </c>
      <c r="O2209">
        <v>6</v>
      </c>
      <c r="P2209">
        <v>1</v>
      </c>
    </row>
    <row r="2210" spans="1:16" x14ac:dyDescent="0.2">
      <c r="A2210" t="s">
        <v>358</v>
      </c>
      <c r="B2210" t="s">
        <v>366</v>
      </c>
      <c r="C2210" t="s">
        <v>698</v>
      </c>
      <c r="D2210" t="s">
        <v>410</v>
      </c>
      <c r="E2210">
        <v>67</v>
      </c>
      <c r="F2210">
        <v>7</v>
      </c>
      <c r="G2210">
        <v>62.16</v>
      </c>
      <c r="M2210">
        <v>49</v>
      </c>
      <c r="N2210">
        <v>16</v>
      </c>
      <c r="O2210">
        <v>1</v>
      </c>
      <c r="P2210">
        <v>1</v>
      </c>
    </row>
    <row r="2211" spans="1:16" x14ac:dyDescent="0.2">
      <c r="A2211" t="s">
        <v>358</v>
      </c>
      <c r="B2211" t="s">
        <v>437</v>
      </c>
      <c r="C2211" t="s">
        <v>698</v>
      </c>
      <c r="D2211" t="s">
        <v>410</v>
      </c>
      <c r="E2211">
        <v>2853</v>
      </c>
      <c r="F2211">
        <v>488</v>
      </c>
      <c r="G2211">
        <v>78.73</v>
      </c>
      <c r="L2211">
        <v>203</v>
      </c>
      <c r="M2211">
        <v>2013</v>
      </c>
      <c r="N2211">
        <v>442</v>
      </c>
      <c r="O2211">
        <v>128</v>
      </c>
      <c r="P2211">
        <v>67</v>
      </c>
    </row>
    <row r="2212" spans="1:16" x14ac:dyDescent="0.2">
      <c r="A2212" t="s">
        <v>358</v>
      </c>
      <c r="B2212" t="s">
        <v>363</v>
      </c>
      <c r="C2212" t="s">
        <v>700</v>
      </c>
      <c r="D2212" t="s">
        <v>410</v>
      </c>
      <c r="E2212">
        <v>5959</v>
      </c>
      <c r="F2212">
        <v>1167</v>
      </c>
      <c r="G2212">
        <v>84.05</v>
      </c>
      <c r="L2212">
        <v>420</v>
      </c>
      <c r="M2212">
        <v>4293</v>
      </c>
      <c r="N2212">
        <v>970</v>
      </c>
      <c r="O2212">
        <v>188</v>
      </c>
      <c r="P2212">
        <v>87</v>
      </c>
    </row>
    <row r="2213" spans="1:16" x14ac:dyDescent="0.2">
      <c r="A2213" t="s">
        <v>358</v>
      </c>
      <c r="B2213" t="s">
        <v>364</v>
      </c>
      <c r="C2213" t="s">
        <v>700</v>
      </c>
      <c r="D2213" t="s">
        <v>410</v>
      </c>
      <c r="E2213">
        <v>330</v>
      </c>
      <c r="F2213">
        <v>59</v>
      </c>
      <c r="G2213">
        <v>75.459999999999994</v>
      </c>
      <c r="L2213">
        <v>46</v>
      </c>
      <c r="M2213">
        <v>227</v>
      </c>
      <c r="N2213">
        <v>6</v>
      </c>
      <c r="O2213">
        <v>27</v>
      </c>
      <c r="P2213">
        <v>24</v>
      </c>
    </row>
    <row r="2214" spans="1:16" x14ac:dyDescent="0.2">
      <c r="A2214" t="s">
        <v>358</v>
      </c>
      <c r="B2214" t="s">
        <v>365</v>
      </c>
      <c r="C2214" t="s">
        <v>700</v>
      </c>
      <c r="D2214" t="s">
        <v>410</v>
      </c>
      <c r="E2214">
        <v>175</v>
      </c>
      <c r="F2214">
        <v>25</v>
      </c>
      <c r="G2214">
        <v>62.61</v>
      </c>
      <c r="L2214">
        <v>7</v>
      </c>
      <c r="M2214">
        <v>126</v>
      </c>
      <c r="N2214">
        <v>30</v>
      </c>
      <c r="O2214">
        <v>8</v>
      </c>
      <c r="P2214">
        <v>4</v>
      </c>
    </row>
    <row r="2215" spans="1:16" x14ac:dyDescent="0.2">
      <c r="A2215" t="s">
        <v>358</v>
      </c>
      <c r="B2215" t="s">
        <v>366</v>
      </c>
      <c r="C2215" t="s">
        <v>700</v>
      </c>
      <c r="D2215" t="s">
        <v>410</v>
      </c>
      <c r="E2215">
        <v>67</v>
      </c>
      <c r="F2215">
        <v>10</v>
      </c>
      <c r="G2215">
        <v>62.75</v>
      </c>
      <c r="L2215">
        <v>1</v>
      </c>
      <c r="M2215">
        <v>47</v>
      </c>
      <c r="N2215">
        <v>18</v>
      </c>
      <c r="O2215">
        <v>1</v>
      </c>
    </row>
    <row r="2216" spans="1:16" x14ac:dyDescent="0.2">
      <c r="A2216" t="s">
        <v>358</v>
      </c>
      <c r="B2216" t="s">
        <v>437</v>
      </c>
      <c r="C2216" t="s">
        <v>700</v>
      </c>
      <c r="D2216" t="s">
        <v>410</v>
      </c>
      <c r="E2216">
        <v>6531</v>
      </c>
      <c r="F2216">
        <v>1261</v>
      </c>
      <c r="G2216">
        <v>82.83</v>
      </c>
      <c r="L2216">
        <v>474</v>
      </c>
      <c r="M2216">
        <v>4693</v>
      </c>
      <c r="N2216">
        <v>1024</v>
      </c>
      <c r="O2216">
        <v>224</v>
      </c>
      <c r="P2216">
        <v>115</v>
      </c>
    </row>
    <row r="2217" spans="1:16" x14ac:dyDescent="0.2">
      <c r="A2217" t="s">
        <v>358</v>
      </c>
      <c r="B2217" t="s">
        <v>363</v>
      </c>
      <c r="C2217" t="s">
        <v>701</v>
      </c>
      <c r="D2217" t="s">
        <v>410</v>
      </c>
      <c r="E2217">
        <v>4615</v>
      </c>
      <c r="F2217">
        <v>923</v>
      </c>
      <c r="G2217">
        <v>85.84</v>
      </c>
      <c r="L2217">
        <v>318</v>
      </c>
      <c r="M2217">
        <v>3312</v>
      </c>
      <c r="N2217">
        <v>749</v>
      </c>
      <c r="O2217">
        <v>173</v>
      </c>
      <c r="P2217">
        <v>63</v>
      </c>
    </row>
    <row r="2218" spans="1:16" x14ac:dyDescent="0.2">
      <c r="A2218" t="s">
        <v>358</v>
      </c>
      <c r="B2218" t="s">
        <v>364</v>
      </c>
      <c r="C2218" t="s">
        <v>701</v>
      </c>
      <c r="D2218" t="s">
        <v>410</v>
      </c>
      <c r="E2218">
        <v>344</v>
      </c>
      <c r="F2218">
        <v>42</v>
      </c>
      <c r="G2218">
        <v>68.95</v>
      </c>
      <c r="L2218">
        <v>99</v>
      </c>
      <c r="M2218">
        <v>134</v>
      </c>
      <c r="N2218">
        <v>15</v>
      </c>
      <c r="O2218">
        <v>87</v>
      </c>
      <c r="P2218">
        <v>9</v>
      </c>
    </row>
    <row r="2219" spans="1:16" x14ac:dyDescent="0.2">
      <c r="A2219" t="s">
        <v>358</v>
      </c>
      <c r="B2219" t="s">
        <v>365</v>
      </c>
      <c r="C2219" t="s">
        <v>701</v>
      </c>
      <c r="D2219" t="s">
        <v>410</v>
      </c>
      <c r="E2219">
        <v>56</v>
      </c>
      <c r="F2219">
        <v>8</v>
      </c>
      <c r="G2219">
        <v>90.75</v>
      </c>
      <c r="L2219">
        <v>2</v>
      </c>
      <c r="M2219">
        <v>27</v>
      </c>
      <c r="N2219">
        <v>20</v>
      </c>
      <c r="O2219">
        <v>4</v>
      </c>
      <c r="P2219">
        <v>3</v>
      </c>
    </row>
    <row r="2220" spans="1:16" x14ac:dyDescent="0.2">
      <c r="A2220" t="s">
        <v>358</v>
      </c>
      <c r="B2220" t="s">
        <v>366</v>
      </c>
      <c r="C2220" t="s">
        <v>701</v>
      </c>
      <c r="D2220" t="s">
        <v>410</v>
      </c>
      <c r="E2220">
        <v>91</v>
      </c>
      <c r="F2220">
        <v>15</v>
      </c>
      <c r="G2220">
        <v>74.63</v>
      </c>
      <c r="M2220">
        <v>62</v>
      </c>
      <c r="N2220">
        <v>22</v>
      </c>
      <c r="O2220">
        <v>6</v>
      </c>
      <c r="P2220">
        <v>1</v>
      </c>
    </row>
    <row r="2221" spans="1:16" x14ac:dyDescent="0.2">
      <c r="A2221" t="s">
        <v>358</v>
      </c>
      <c r="B2221" t="s">
        <v>437</v>
      </c>
      <c r="C2221" t="s">
        <v>701</v>
      </c>
      <c r="D2221" t="s">
        <v>410</v>
      </c>
      <c r="E2221">
        <v>5106</v>
      </c>
      <c r="F2221">
        <v>988</v>
      </c>
      <c r="G2221">
        <v>84.55</v>
      </c>
      <c r="L2221">
        <v>419</v>
      </c>
      <c r="M2221">
        <v>3535</v>
      </c>
      <c r="N2221">
        <v>806</v>
      </c>
      <c r="O2221">
        <v>270</v>
      </c>
      <c r="P2221">
        <v>76</v>
      </c>
    </row>
    <row r="2222" spans="1:16" x14ac:dyDescent="0.2">
      <c r="A2222" t="s">
        <v>358</v>
      </c>
      <c r="B2222" t="s">
        <v>363</v>
      </c>
      <c r="C2222" t="s">
        <v>713</v>
      </c>
      <c r="D2222" t="s">
        <v>410</v>
      </c>
      <c r="E2222">
        <v>4595</v>
      </c>
      <c r="F2222">
        <v>1221</v>
      </c>
      <c r="G2222">
        <v>100.49</v>
      </c>
      <c r="L2222">
        <v>210</v>
      </c>
      <c r="M2222">
        <v>3667</v>
      </c>
      <c r="N2222">
        <v>527</v>
      </c>
      <c r="O2222">
        <v>118</v>
      </c>
      <c r="P2222">
        <v>73</v>
      </c>
    </row>
    <row r="2223" spans="1:16" x14ac:dyDescent="0.2">
      <c r="A2223" t="s">
        <v>358</v>
      </c>
      <c r="B2223" t="s">
        <v>364</v>
      </c>
      <c r="C2223" t="s">
        <v>713</v>
      </c>
      <c r="D2223" t="s">
        <v>410</v>
      </c>
      <c r="E2223">
        <v>445</v>
      </c>
      <c r="F2223">
        <v>41</v>
      </c>
      <c r="G2223">
        <v>64.150000000000006</v>
      </c>
      <c r="L2223">
        <v>107</v>
      </c>
      <c r="M2223">
        <v>190</v>
      </c>
      <c r="N2223">
        <v>20</v>
      </c>
      <c r="O2223">
        <v>120</v>
      </c>
      <c r="P2223">
        <v>8</v>
      </c>
    </row>
    <row r="2224" spans="1:16" x14ac:dyDescent="0.2">
      <c r="A2224" t="s">
        <v>358</v>
      </c>
      <c r="B2224" t="s">
        <v>365</v>
      </c>
      <c r="C2224" t="s">
        <v>713</v>
      </c>
      <c r="D2224" t="s">
        <v>410</v>
      </c>
      <c r="E2224">
        <v>92</v>
      </c>
      <c r="F2224">
        <v>9</v>
      </c>
      <c r="G2224">
        <v>62.04</v>
      </c>
      <c r="L2224">
        <v>1</v>
      </c>
      <c r="M2224">
        <v>65</v>
      </c>
      <c r="N2224">
        <v>18</v>
      </c>
      <c r="O2224">
        <v>4</v>
      </c>
      <c r="P2224">
        <v>4</v>
      </c>
    </row>
    <row r="2225" spans="1:16" x14ac:dyDescent="0.2">
      <c r="A2225" t="s">
        <v>358</v>
      </c>
      <c r="B2225" t="s">
        <v>366</v>
      </c>
      <c r="C2225" t="s">
        <v>713</v>
      </c>
      <c r="D2225" t="s">
        <v>410</v>
      </c>
      <c r="E2225">
        <v>105</v>
      </c>
      <c r="F2225">
        <v>12</v>
      </c>
      <c r="G2225">
        <v>68.760000000000005</v>
      </c>
      <c r="L2225">
        <v>1</v>
      </c>
      <c r="M2225">
        <v>71</v>
      </c>
      <c r="N2225">
        <v>29</v>
      </c>
      <c r="O2225">
        <v>3</v>
      </c>
      <c r="P2225">
        <v>1</v>
      </c>
    </row>
    <row r="2226" spans="1:16" x14ac:dyDescent="0.2">
      <c r="A2226" t="s">
        <v>358</v>
      </c>
      <c r="B2226" t="s">
        <v>437</v>
      </c>
      <c r="C2226" t="s">
        <v>713</v>
      </c>
      <c r="D2226" t="s">
        <v>410</v>
      </c>
      <c r="E2226">
        <v>5237</v>
      </c>
      <c r="F2226">
        <v>1283</v>
      </c>
      <c r="G2226">
        <v>96.09</v>
      </c>
      <c r="L2226">
        <v>319</v>
      </c>
      <c r="M2226">
        <v>3993</v>
      </c>
      <c r="N2226">
        <v>594</v>
      </c>
      <c r="O2226">
        <v>245</v>
      </c>
      <c r="P2226">
        <v>86</v>
      </c>
    </row>
    <row r="2227" spans="1:16" x14ac:dyDescent="0.2">
      <c r="A2227" t="s">
        <v>358</v>
      </c>
      <c r="B2227" t="s">
        <v>363</v>
      </c>
      <c r="C2227" t="s">
        <v>717</v>
      </c>
      <c r="D2227" t="s">
        <v>410</v>
      </c>
      <c r="E2227">
        <v>9594</v>
      </c>
      <c r="F2227">
        <v>2189</v>
      </c>
      <c r="G2227">
        <v>93.61</v>
      </c>
      <c r="L2227">
        <v>769</v>
      </c>
      <c r="M2227">
        <v>7074</v>
      </c>
      <c r="N2227">
        <v>1259</v>
      </c>
      <c r="O2227">
        <v>306</v>
      </c>
      <c r="P2227">
        <v>185</v>
      </c>
    </row>
    <row r="2228" spans="1:16" x14ac:dyDescent="0.2">
      <c r="A2228" t="s">
        <v>358</v>
      </c>
      <c r="B2228" t="s">
        <v>364</v>
      </c>
      <c r="C2228" t="s">
        <v>717</v>
      </c>
      <c r="D2228" t="s">
        <v>410</v>
      </c>
      <c r="E2228">
        <v>693</v>
      </c>
      <c r="F2228">
        <v>130</v>
      </c>
      <c r="G2228">
        <v>75.77</v>
      </c>
      <c r="L2228">
        <v>116</v>
      </c>
      <c r="M2228">
        <v>489</v>
      </c>
      <c r="N2228">
        <v>19</v>
      </c>
      <c r="O2228">
        <v>42</v>
      </c>
      <c r="P2228">
        <v>27</v>
      </c>
    </row>
    <row r="2229" spans="1:16" x14ac:dyDescent="0.2">
      <c r="A2229" t="s">
        <v>358</v>
      </c>
      <c r="B2229" t="s">
        <v>365</v>
      </c>
      <c r="C2229" t="s">
        <v>717</v>
      </c>
      <c r="D2229" t="s">
        <v>410</v>
      </c>
      <c r="E2229">
        <v>194</v>
      </c>
      <c r="F2229">
        <v>24</v>
      </c>
      <c r="G2229">
        <v>69.760000000000005</v>
      </c>
      <c r="L2229">
        <v>5</v>
      </c>
      <c r="M2229">
        <v>112</v>
      </c>
      <c r="N2229">
        <v>56</v>
      </c>
      <c r="O2229">
        <v>18</v>
      </c>
      <c r="P2229">
        <v>3</v>
      </c>
    </row>
    <row r="2230" spans="1:16" x14ac:dyDescent="0.2">
      <c r="A2230" t="s">
        <v>358</v>
      </c>
      <c r="B2230" t="s">
        <v>366</v>
      </c>
      <c r="C2230" t="s">
        <v>717</v>
      </c>
      <c r="D2230" t="s">
        <v>410</v>
      </c>
      <c r="E2230">
        <v>154</v>
      </c>
      <c r="F2230">
        <v>10</v>
      </c>
      <c r="G2230">
        <v>54.6</v>
      </c>
      <c r="L2230">
        <v>1</v>
      </c>
      <c r="M2230">
        <v>104</v>
      </c>
      <c r="N2230">
        <v>47</v>
      </c>
      <c r="P2230">
        <v>2</v>
      </c>
    </row>
    <row r="2231" spans="1:16" x14ac:dyDescent="0.2">
      <c r="A2231" t="s">
        <v>358</v>
      </c>
      <c r="B2231" t="s">
        <v>437</v>
      </c>
      <c r="C2231" t="s">
        <v>717</v>
      </c>
      <c r="D2231" t="s">
        <v>410</v>
      </c>
      <c r="E2231">
        <v>10635</v>
      </c>
      <c r="F2231">
        <v>2353</v>
      </c>
      <c r="G2231">
        <v>91.45</v>
      </c>
      <c r="L2231">
        <v>891</v>
      </c>
      <c r="M2231">
        <v>7779</v>
      </c>
      <c r="N2231">
        <v>1381</v>
      </c>
      <c r="O2231">
        <v>366</v>
      </c>
      <c r="P2231">
        <v>217</v>
      </c>
    </row>
    <row r="2232" spans="1:16" x14ac:dyDescent="0.2">
      <c r="A2232" t="s">
        <v>358</v>
      </c>
      <c r="B2232" t="s">
        <v>363</v>
      </c>
      <c r="C2232" t="s">
        <v>719</v>
      </c>
      <c r="D2232" t="s">
        <v>410</v>
      </c>
      <c r="E2232">
        <v>4739</v>
      </c>
      <c r="F2232">
        <v>924</v>
      </c>
      <c r="G2232">
        <v>84.5</v>
      </c>
      <c r="L2232">
        <v>310</v>
      </c>
      <c r="M2232">
        <v>3499</v>
      </c>
      <c r="N2232">
        <v>663</v>
      </c>
      <c r="O2232">
        <v>170</v>
      </c>
      <c r="P2232">
        <v>95</v>
      </c>
    </row>
    <row r="2233" spans="1:16" x14ac:dyDescent="0.2">
      <c r="A2233" t="s">
        <v>358</v>
      </c>
      <c r="B2233" t="s">
        <v>364</v>
      </c>
      <c r="C2233" t="s">
        <v>719</v>
      </c>
      <c r="D2233" t="s">
        <v>410</v>
      </c>
      <c r="E2233">
        <v>311</v>
      </c>
      <c r="F2233">
        <v>36</v>
      </c>
      <c r="G2233">
        <v>64.709999999999994</v>
      </c>
      <c r="L2233">
        <v>65</v>
      </c>
      <c r="M2233">
        <v>156</v>
      </c>
      <c r="N2233">
        <v>8</v>
      </c>
      <c r="O2233">
        <v>63</v>
      </c>
      <c r="P2233">
        <v>19</v>
      </c>
    </row>
    <row r="2234" spans="1:16" x14ac:dyDescent="0.2">
      <c r="A2234" t="s">
        <v>358</v>
      </c>
      <c r="B2234" t="s">
        <v>365</v>
      </c>
      <c r="C2234" t="s">
        <v>719</v>
      </c>
      <c r="D2234" t="s">
        <v>410</v>
      </c>
      <c r="E2234">
        <v>47</v>
      </c>
      <c r="F2234">
        <v>6</v>
      </c>
      <c r="G2234">
        <v>69.430000000000007</v>
      </c>
      <c r="M2234">
        <v>26</v>
      </c>
      <c r="N2234">
        <v>12</v>
      </c>
      <c r="O2234">
        <v>5</v>
      </c>
      <c r="P2234">
        <v>4</v>
      </c>
    </row>
    <row r="2235" spans="1:16" x14ac:dyDescent="0.2">
      <c r="A2235" t="s">
        <v>358</v>
      </c>
      <c r="B2235" t="s">
        <v>366</v>
      </c>
      <c r="C2235" t="s">
        <v>719</v>
      </c>
      <c r="D2235" t="s">
        <v>410</v>
      </c>
      <c r="E2235">
        <v>59</v>
      </c>
      <c r="F2235">
        <v>6</v>
      </c>
      <c r="G2235">
        <v>68.69</v>
      </c>
      <c r="M2235">
        <v>43</v>
      </c>
      <c r="N2235">
        <v>14</v>
      </c>
      <c r="O2235">
        <v>1</v>
      </c>
      <c r="P2235">
        <v>1</v>
      </c>
    </row>
    <row r="2236" spans="1:16" x14ac:dyDescent="0.2">
      <c r="A2236" t="s">
        <v>358</v>
      </c>
      <c r="B2236" t="s">
        <v>437</v>
      </c>
      <c r="C2236" t="s">
        <v>719</v>
      </c>
      <c r="D2236" t="s">
        <v>410</v>
      </c>
      <c r="E2236">
        <v>5156</v>
      </c>
      <c r="F2236">
        <v>972</v>
      </c>
      <c r="G2236">
        <v>82.99</v>
      </c>
      <c r="L2236">
        <v>375</v>
      </c>
      <c r="M2236">
        <v>3724</v>
      </c>
      <c r="N2236">
        <v>697</v>
      </c>
      <c r="O2236">
        <v>239</v>
      </c>
      <c r="P2236">
        <v>119</v>
      </c>
    </row>
    <row r="2237" spans="1:16" x14ac:dyDescent="0.2">
      <c r="A2237" t="s">
        <v>358</v>
      </c>
      <c r="B2237" t="s">
        <v>363</v>
      </c>
      <c r="C2237" t="s">
        <v>721</v>
      </c>
      <c r="D2237" t="s">
        <v>410</v>
      </c>
      <c r="E2237">
        <v>9897</v>
      </c>
      <c r="F2237">
        <v>2856</v>
      </c>
      <c r="G2237">
        <v>107.69</v>
      </c>
      <c r="L2237">
        <v>458</v>
      </c>
      <c r="M2237">
        <v>7863</v>
      </c>
      <c r="N2237">
        <v>1120</v>
      </c>
      <c r="O2237">
        <v>270</v>
      </c>
      <c r="P2237">
        <v>186</v>
      </c>
    </row>
    <row r="2238" spans="1:16" x14ac:dyDescent="0.2">
      <c r="A2238" t="s">
        <v>358</v>
      </c>
      <c r="B2238" t="s">
        <v>364</v>
      </c>
      <c r="C2238" t="s">
        <v>721</v>
      </c>
      <c r="D2238" t="s">
        <v>410</v>
      </c>
      <c r="E2238">
        <v>1212</v>
      </c>
      <c r="F2238">
        <v>125</v>
      </c>
      <c r="G2238">
        <v>62.72</v>
      </c>
      <c r="L2238">
        <v>400</v>
      </c>
      <c r="M2238">
        <v>412</v>
      </c>
      <c r="N2238">
        <v>45</v>
      </c>
      <c r="O2238">
        <v>325</v>
      </c>
      <c r="P2238">
        <v>30</v>
      </c>
    </row>
    <row r="2239" spans="1:16" x14ac:dyDescent="0.2">
      <c r="A2239" t="s">
        <v>358</v>
      </c>
      <c r="B2239" t="s">
        <v>365</v>
      </c>
      <c r="C2239" t="s">
        <v>721</v>
      </c>
      <c r="D2239" t="s">
        <v>410</v>
      </c>
      <c r="E2239">
        <v>144</v>
      </c>
      <c r="F2239">
        <v>21</v>
      </c>
      <c r="G2239">
        <v>72.97</v>
      </c>
      <c r="L2239">
        <v>1</v>
      </c>
      <c r="M2239">
        <v>102</v>
      </c>
      <c r="N2239">
        <v>28</v>
      </c>
      <c r="O2239">
        <v>7</v>
      </c>
      <c r="P2239">
        <v>6</v>
      </c>
    </row>
    <row r="2240" spans="1:16" x14ac:dyDescent="0.2">
      <c r="A2240" t="s">
        <v>358</v>
      </c>
      <c r="B2240" t="s">
        <v>366</v>
      </c>
      <c r="C2240" t="s">
        <v>721</v>
      </c>
      <c r="D2240" t="s">
        <v>410</v>
      </c>
      <c r="E2240">
        <v>173</v>
      </c>
      <c r="F2240">
        <v>32</v>
      </c>
      <c r="G2240">
        <v>82.9</v>
      </c>
      <c r="M2240">
        <v>122</v>
      </c>
      <c r="N2240">
        <v>40</v>
      </c>
      <c r="O2240">
        <v>7</v>
      </c>
      <c r="P2240">
        <v>4</v>
      </c>
    </row>
    <row r="2241" spans="1:16" x14ac:dyDescent="0.2">
      <c r="A2241" t="s">
        <v>358</v>
      </c>
      <c r="B2241" t="s">
        <v>437</v>
      </c>
      <c r="C2241" t="s">
        <v>721</v>
      </c>
      <c r="D2241" t="s">
        <v>410</v>
      </c>
      <c r="E2241">
        <v>11426</v>
      </c>
      <c r="F2241">
        <v>3034</v>
      </c>
      <c r="G2241">
        <v>102.1</v>
      </c>
      <c r="L2241">
        <v>859</v>
      </c>
      <c r="M2241">
        <v>8499</v>
      </c>
      <c r="N2241">
        <v>1233</v>
      </c>
      <c r="O2241">
        <v>609</v>
      </c>
      <c r="P2241">
        <v>226</v>
      </c>
    </row>
    <row r="2242" spans="1:16" x14ac:dyDescent="0.2">
      <c r="A2242" t="s">
        <v>358</v>
      </c>
      <c r="B2242" t="s">
        <v>363</v>
      </c>
      <c r="C2242" t="s">
        <v>728</v>
      </c>
      <c r="D2242" t="s">
        <v>410</v>
      </c>
      <c r="E2242">
        <v>36800</v>
      </c>
      <c r="F2242">
        <v>8126</v>
      </c>
      <c r="G2242">
        <v>88.92</v>
      </c>
      <c r="L2242">
        <v>2232</v>
      </c>
      <c r="M2242">
        <v>27189</v>
      </c>
      <c r="N2242">
        <v>5676</v>
      </c>
      <c r="O2242">
        <v>1076</v>
      </c>
      <c r="P2242">
        <v>627</v>
      </c>
    </row>
    <row r="2243" spans="1:16" x14ac:dyDescent="0.2">
      <c r="A2243" t="s">
        <v>358</v>
      </c>
      <c r="B2243" t="s">
        <v>364</v>
      </c>
      <c r="C2243" t="s">
        <v>728</v>
      </c>
      <c r="D2243" t="s">
        <v>410</v>
      </c>
      <c r="E2243">
        <v>1914</v>
      </c>
      <c r="F2243">
        <v>183</v>
      </c>
      <c r="G2243">
        <v>63.65</v>
      </c>
      <c r="L2243">
        <v>426</v>
      </c>
      <c r="M2243">
        <v>920</v>
      </c>
      <c r="N2243">
        <v>60</v>
      </c>
      <c r="O2243">
        <v>413</v>
      </c>
      <c r="P2243">
        <v>95</v>
      </c>
    </row>
    <row r="2244" spans="1:16" x14ac:dyDescent="0.2">
      <c r="A2244" t="s">
        <v>358</v>
      </c>
      <c r="B2244" t="s">
        <v>365</v>
      </c>
      <c r="C2244" t="s">
        <v>728</v>
      </c>
      <c r="D2244" t="s">
        <v>410</v>
      </c>
      <c r="E2244">
        <v>1272</v>
      </c>
      <c r="F2244">
        <v>137</v>
      </c>
      <c r="G2244">
        <v>57.83</v>
      </c>
      <c r="L2244">
        <v>9</v>
      </c>
      <c r="M2244">
        <v>854</v>
      </c>
      <c r="N2244">
        <v>289</v>
      </c>
      <c r="O2244">
        <v>97</v>
      </c>
      <c r="P2244">
        <v>23</v>
      </c>
    </row>
    <row r="2245" spans="1:16" x14ac:dyDescent="0.2">
      <c r="A2245" t="s">
        <v>358</v>
      </c>
      <c r="B2245" t="s">
        <v>366</v>
      </c>
      <c r="C2245" t="s">
        <v>728</v>
      </c>
      <c r="D2245" t="s">
        <v>410</v>
      </c>
      <c r="E2245">
        <v>922</v>
      </c>
      <c r="F2245">
        <v>108</v>
      </c>
      <c r="G2245">
        <v>63.86</v>
      </c>
      <c r="L2245">
        <v>12</v>
      </c>
      <c r="M2245">
        <v>686</v>
      </c>
      <c r="N2245">
        <v>200</v>
      </c>
      <c r="O2245">
        <v>8</v>
      </c>
      <c r="P2245">
        <v>16</v>
      </c>
    </row>
    <row r="2246" spans="1:16" x14ac:dyDescent="0.2">
      <c r="A2246" t="s">
        <v>358</v>
      </c>
      <c r="B2246" t="s">
        <v>437</v>
      </c>
      <c r="C2246" t="s">
        <v>728</v>
      </c>
      <c r="D2246" t="s">
        <v>410</v>
      </c>
      <c r="E2246">
        <v>40908</v>
      </c>
      <c r="F2246">
        <v>8554</v>
      </c>
      <c r="G2246">
        <v>86.2</v>
      </c>
      <c r="L2246">
        <v>2679</v>
      </c>
      <c r="M2246">
        <v>29649</v>
      </c>
      <c r="N2246">
        <v>6225</v>
      </c>
      <c r="O2246">
        <v>1594</v>
      </c>
      <c r="P2246">
        <v>761</v>
      </c>
    </row>
    <row r="2247" spans="1:16" x14ac:dyDescent="0.2">
      <c r="A2247" t="s">
        <v>358</v>
      </c>
      <c r="B2247" t="s">
        <v>363</v>
      </c>
      <c r="C2247" t="s">
        <v>733</v>
      </c>
      <c r="D2247" t="s">
        <v>410</v>
      </c>
      <c r="E2247">
        <v>4179</v>
      </c>
      <c r="F2247">
        <v>776</v>
      </c>
      <c r="G2247">
        <v>82.37</v>
      </c>
      <c r="L2247">
        <v>302</v>
      </c>
      <c r="M2247">
        <v>3072</v>
      </c>
      <c r="N2247">
        <v>609</v>
      </c>
      <c r="O2247">
        <v>120</v>
      </c>
      <c r="P2247">
        <v>76</v>
      </c>
    </row>
    <row r="2248" spans="1:16" x14ac:dyDescent="0.2">
      <c r="A2248" t="s">
        <v>358</v>
      </c>
      <c r="B2248" t="s">
        <v>364</v>
      </c>
      <c r="C2248" t="s">
        <v>733</v>
      </c>
      <c r="D2248" t="s">
        <v>410</v>
      </c>
      <c r="E2248">
        <v>261</v>
      </c>
      <c r="F2248">
        <v>35</v>
      </c>
      <c r="G2248">
        <v>64.849999999999994</v>
      </c>
      <c r="L2248">
        <v>44</v>
      </c>
      <c r="M2248">
        <v>178</v>
      </c>
      <c r="N2248">
        <v>11</v>
      </c>
      <c r="O2248">
        <v>18</v>
      </c>
      <c r="P2248">
        <v>10</v>
      </c>
    </row>
    <row r="2249" spans="1:16" x14ac:dyDescent="0.2">
      <c r="A2249" t="s">
        <v>358</v>
      </c>
      <c r="B2249" t="s">
        <v>365</v>
      </c>
      <c r="C2249" t="s">
        <v>733</v>
      </c>
      <c r="D2249" t="s">
        <v>410</v>
      </c>
      <c r="E2249">
        <v>74</v>
      </c>
      <c r="F2249">
        <v>6</v>
      </c>
      <c r="G2249">
        <v>52.23</v>
      </c>
      <c r="L2249">
        <v>1</v>
      </c>
      <c r="M2249">
        <v>48</v>
      </c>
      <c r="N2249">
        <v>22</v>
      </c>
      <c r="O2249">
        <v>3</v>
      </c>
    </row>
    <row r="2250" spans="1:16" x14ac:dyDescent="0.2">
      <c r="A2250" t="s">
        <v>358</v>
      </c>
      <c r="B2250" t="s">
        <v>366</v>
      </c>
      <c r="C2250" t="s">
        <v>733</v>
      </c>
      <c r="D2250" t="s">
        <v>410</v>
      </c>
      <c r="E2250">
        <v>67</v>
      </c>
      <c r="F2250">
        <v>9</v>
      </c>
      <c r="G2250">
        <v>69.34</v>
      </c>
      <c r="M2250">
        <v>53</v>
      </c>
      <c r="N2250">
        <v>14</v>
      </c>
    </row>
    <row r="2251" spans="1:16" x14ac:dyDescent="0.2">
      <c r="A2251" t="s">
        <v>358</v>
      </c>
      <c r="B2251" t="s">
        <v>437</v>
      </c>
      <c r="C2251" t="s">
        <v>733</v>
      </c>
      <c r="D2251" t="s">
        <v>410</v>
      </c>
      <c r="E2251">
        <v>4581</v>
      </c>
      <c r="F2251">
        <v>826</v>
      </c>
      <c r="G2251">
        <v>80.7</v>
      </c>
      <c r="L2251">
        <v>347</v>
      </c>
      <c r="M2251">
        <v>3351</v>
      </c>
      <c r="N2251">
        <v>656</v>
      </c>
      <c r="O2251">
        <v>141</v>
      </c>
      <c r="P2251">
        <v>86</v>
      </c>
    </row>
    <row r="2252" spans="1:16" x14ac:dyDescent="0.2">
      <c r="A2252" t="s">
        <v>358</v>
      </c>
      <c r="B2252" t="s">
        <v>363</v>
      </c>
      <c r="C2252" t="s">
        <v>688</v>
      </c>
      <c r="D2252" t="s">
        <v>410</v>
      </c>
      <c r="E2252">
        <v>5914</v>
      </c>
      <c r="F2252">
        <v>1080</v>
      </c>
      <c r="G2252">
        <v>82.03</v>
      </c>
      <c r="L2252">
        <v>510</v>
      </c>
      <c r="M2252">
        <v>4297</v>
      </c>
      <c r="N2252">
        <v>850</v>
      </c>
      <c r="O2252">
        <v>187</v>
      </c>
      <c r="P2252">
        <v>70</v>
      </c>
    </row>
    <row r="2253" spans="1:16" x14ac:dyDescent="0.2">
      <c r="A2253" t="s">
        <v>358</v>
      </c>
      <c r="B2253" t="s">
        <v>364</v>
      </c>
      <c r="C2253" t="s">
        <v>688</v>
      </c>
      <c r="D2253" t="s">
        <v>410</v>
      </c>
      <c r="E2253">
        <v>489</v>
      </c>
      <c r="F2253">
        <v>40</v>
      </c>
      <c r="G2253">
        <v>61.87</v>
      </c>
      <c r="L2253">
        <v>123</v>
      </c>
      <c r="M2253">
        <v>232</v>
      </c>
      <c r="N2253">
        <v>15</v>
      </c>
      <c r="O2253">
        <v>97</v>
      </c>
      <c r="P2253">
        <v>22</v>
      </c>
    </row>
    <row r="2254" spans="1:16" x14ac:dyDescent="0.2">
      <c r="A2254" t="s">
        <v>358</v>
      </c>
      <c r="B2254" t="s">
        <v>365</v>
      </c>
      <c r="C2254" t="s">
        <v>688</v>
      </c>
      <c r="D2254" t="s">
        <v>410</v>
      </c>
      <c r="E2254">
        <v>151</v>
      </c>
      <c r="F2254">
        <v>12</v>
      </c>
      <c r="G2254">
        <v>56.88</v>
      </c>
      <c r="L2254">
        <v>1</v>
      </c>
      <c r="M2254">
        <v>88</v>
      </c>
      <c r="N2254">
        <v>51</v>
      </c>
      <c r="O2254">
        <v>8</v>
      </c>
      <c r="P2254">
        <v>3</v>
      </c>
    </row>
    <row r="2255" spans="1:16" x14ac:dyDescent="0.2">
      <c r="A2255" t="s">
        <v>358</v>
      </c>
      <c r="B2255" t="s">
        <v>366</v>
      </c>
      <c r="C2255" t="s">
        <v>688</v>
      </c>
      <c r="D2255" t="s">
        <v>410</v>
      </c>
      <c r="E2255">
        <v>133</v>
      </c>
      <c r="F2255">
        <v>13</v>
      </c>
      <c r="G2255">
        <v>63.2</v>
      </c>
      <c r="M2255">
        <v>91</v>
      </c>
      <c r="N2255">
        <v>39</v>
      </c>
      <c r="O2255">
        <v>1</v>
      </c>
      <c r="P2255">
        <v>2</v>
      </c>
    </row>
    <row r="2256" spans="1:16" x14ac:dyDescent="0.2">
      <c r="A2256" t="s">
        <v>358</v>
      </c>
      <c r="B2256" t="s">
        <v>437</v>
      </c>
      <c r="C2256" t="s">
        <v>688</v>
      </c>
      <c r="D2256" t="s">
        <v>410</v>
      </c>
      <c r="E2256">
        <v>6687</v>
      </c>
      <c r="F2256">
        <v>1145</v>
      </c>
      <c r="G2256">
        <v>79.61</v>
      </c>
      <c r="L2256">
        <v>634</v>
      </c>
      <c r="M2256">
        <v>4708</v>
      </c>
      <c r="N2256">
        <v>955</v>
      </c>
      <c r="O2256">
        <v>293</v>
      </c>
      <c r="P2256">
        <v>97</v>
      </c>
    </row>
    <row r="2257" spans="1:16" x14ac:dyDescent="0.2">
      <c r="A2257" t="s">
        <v>358</v>
      </c>
      <c r="B2257" t="s">
        <v>363</v>
      </c>
      <c r="C2257" t="s">
        <v>669</v>
      </c>
      <c r="D2257" t="s">
        <v>410</v>
      </c>
      <c r="E2257">
        <v>423</v>
      </c>
      <c r="F2257">
        <v>95</v>
      </c>
      <c r="G2257">
        <v>92.82</v>
      </c>
      <c r="L2257">
        <v>35</v>
      </c>
      <c r="M2257">
        <v>307</v>
      </c>
      <c r="N2257">
        <v>58</v>
      </c>
      <c r="O2257">
        <v>12</v>
      </c>
      <c r="P2257">
        <v>11</v>
      </c>
    </row>
    <row r="2258" spans="1:16" x14ac:dyDescent="0.2">
      <c r="A2258" t="s">
        <v>358</v>
      </c>
      <c r="B2258" t="s">
        <v>364</v>
      </c>
      <c r="C2258" t="s">
        <v>669</v>
      </c>
      <c r="D2258" t="s">
        <v>410</v>
      </c>
      <c r="E2258">
        <v>32</v>
      </c>
      <c r="F2258">
        <v>4</v>
      </c>
      <c r="G2258">
        <v>71.56</v>
      </c>
      <c r="L2258">
        <v>6</v>
      </c>
      <c r="M2258">
        <v>20</v>
      </c>
      <c r="N2258">
        <v>1</v>
      </c>
      <c r="O2258">
        <v>5</v>
      </c>
    </row>
    <row r="2259" spans="1:16" x14ac:dyDescent="0.2">
      <c r="A2259" t="s">
        <v>358</v>
      </c>
      <c r="B2259" t="s">
        <v>365</v>
      </c>
      <c r="C2259" t="s">
        <v>669</v>
      </c>
      <c r="D2259" t="s">
        <v>410</v>
      </c>
      <c r="E2259">
        <v>22</v>
      </c>
      <c r="G2259">
        <v>56.23</v>
      </c>
      <c r="M2259">
        <v>15</v>
      </c>
      <c r="N2259">
        <v>7</v>
      </c>
    </row>
    <row r="2260" spans="1:16" x14ac:dyDescent="0.2">
      <c r="A2260" t="s">
        <v>358</v>
      </c>
      <c r="B2260" t="s">
        <v>366</v>
      </c>
      <c r="C2260" t="s">
        <v>669</v>
      </c>
      <c r="D2260" t="s">
        <v>410</v>
      </c>
      <c r="E2260">
        <v>10</v>
      </c>
      <c r="F2260">
        <v>2</v>
      </c>
      <c r="G2260">
        <v>91</v>
      </c>
      <c r="M2260">
        <v>4</v>
      </c>
      <c r="N2260">
        <v>5</v>
      </c>
      <c r="P2260">
        <v>1</v>
      </c>
    </row>
    <row r="2261" spans="1:16" x14ac:dyDescent="0.2">
      <c r="A2261" t="s">
        <v>358</v>
      </c>
      <c r="B2261" t="s">
        <v>437</v>
      </c>
      <c r="C2261" t="s">
        <v>669</v>
      </c>
      <c r="D2261" t="s">
        <v>410</v>
      </c>
      <c r="E2261">
        <v>487</v>
      </c>
      <c r="F2261">
        <v>101</v>
      </c>
      <c r="G2261">
        <v>89.74</v>
      </c>
      <c r="L2261">
        <v>41</v>
      </c>
      <c r="M2261">
        <v>346</v>
      </c>
      <c r="N2261">
        <v>71</v>
      </c>
      <c r="O2261">
        <v>17</v>
      </c>
      <c r="P2261">
        <v>12</v>
      </c>
    </row>
    <row r="2262" spans="1:16" x14ac:dyDescent="0.2">
      <c r="A2262" t="s">
        <v>358</v>
      </c>
      <c r="B2262" t="s">
        <v>363</v>
      </c>
      <c r="C2262" t="s">
        <v>693</v>
      </c>
      <c r="D2262" t="s">
        <v>410</v>
      </c>
      <c r="E2262">
        <v>1906</v>
      </c>
      <c r="F2262">
        <v>400</v>
      </c>
      <c r="G2262">
        <v>85.03</v>
      </c>
      <c r="L2262">
        <v>81</v>
      </c>
      <c r="M2262">
        <v>1524</v>
      </c>
      <c r="N2262">
        <v>229</v>
      </c>
      <c r="O2262">
        <v>44</v>
      </c>
      <c r="P2262">
        <v>28</v>
      </c>
    </row>
    <row r="2263" spans="1:16" x14ac:dyDescent="0.2">
      <c r="A2263" t="s">
        <v>358</v>
      </c>
      <c r="B2263" t="s">
        <v>364</v>
      </c>
      <c r="C2263" t="s">
        <v>693</v>
      </c>
      <c r="D2263" t="s">
        <v>410</v>
      </c>
      <c r="E2263">
        <v>61</v>
      </c>
      <c r="F2263">
        <v>15</v>
      </c>
      <c r="G2263">
        <v>88.66</v>
      </c>
      <c r="L2263">
        <v>12</v>
      </c>
      <c r="M2263">
        <v>32</v>
      </c>
      <c r="N2263">
        <v>2</v>
      </c>
      <c r="O2263">
        <v>11</v>
      </c>
      <c r="P2263">
        <v>4</v>
      </c>
    </row>
    <row r="2264" spans="1:16" x14ac:dyDescent="0.2">
      <c r="A2264" t="s">
        <v>358</v>
      </c>
      <c r="B2264" t="s">
        <v>365</v>
      </c>
      <c r="C2264" t="s">
        <v>693</v>
      </c>
      <c r="D2264" t="s">
        <v>410</v>
      </c>
      <c r="E2264">
        <v>153</v>
      </c>
      <c r="F2264">
        <v>8</v>
      </c>
      <c r="G2264">
        <v>47.44</v>
      </c>
      <c r="L2264">
        <v>4</v>
      </c>
      <c r="M2264">
        <v>100</v>
      </c>
      <c r="N2264">
        <v>44</v>
      </c>
      <c r="O2264">
        <v>5</v>
      </c>
    </row>
    <row r="2265" spans="1:16" x14ac:dyDescent="0.2">
      <c r="A2265" t="s">
        <v>358</v>
      </c>
      <c r="B2265" t="s">
        <v>366</v>
      </c>
      <c r="C2265" t="s">
        <v>693</v>
      </c>
      <c r="D2265" t="s">
        <v>410</v>
      </c>
      <c r="E2265">
        <v>59</v>
      </c>
      <c r="F2265">
        <v>4</v>
      </c>
      <c r="G2265">
        <v>51.37</v>
      </c>
      <c r="M2265">
        <v>32</v>
      </c>
      <c r="N2265">
        <v>26</v>
      </c>
      <c r="P2265">
        <v>1</v>
      </c>
    </row>
    <row r="2266" spans="1:16" x14ac:dyDescent="0.2">
      <c r="A2266" t="s">
        <v>358</v>
      </c>
      <c r="B2266" t="s">
        <v>437</v>
      </c>
      <c r="C2266" t="s">
        <v>693</v>
      </c>
      <c r="D2266" t="s">
        <v>410</v>
      </c>
      <c r="E2266">
        <v>2179</v>
      </c>
      <c r="F2266">
        <v>427</v>
      </c>
      <c r="G2266">
        <v>81.58</v>
      </c>
      <c r="L2266">
        <v>97</v>
      </c>
      <c r="M2266">
        <v>1688</v>
      </c>
      <c r="N2266">
        <v>301</v>
      </c>
      <c r="O2266">
        <v>60</v>
      </c>
      <c r="P2266">
        <v>33</v>
      </c>
    </row>
    <row r="2267" spans="1:16" x14ac:dyDescent="0.2">
      <c r="A2267" t="s">
        <v>358</v>
      </c>
      <c r="B2267" t="s">
        <v>363</v>
      </c>
      <c r="C2267" t="s">
        <v>699</v>
      </c>
      <c r="D2267" t="s">
        <v>410</v>
      </c>
      <c r="E2267">
        <v>3989</v>
      </c>
      <c r="F2267">
        <v>693</v>
      </c>
      <c r="G2267">
        <v>80</v>
      </c>
      <c r="L2267">
        <v>284</v>
      </c>
      <c r="M2267">
        <v>2857</v>
      </c>
      <c r="N2267">
        <v>630</v>
      </c>
      <c r="O2267">
        <v>142</v>
      </c>
      <c r="P2267">
        <v>76</v>
      </c>
    </row>
    <row r="2268" spans="1:16" x14ac:dyDescent="0.2">
      <c r="A2268" t="s">
        <v>358</v>
      </c>
      <c r="B2268" t="s">
        <v>364</v>
      </c>
      <c r="C2268" t="s">
        <v>699</v>
      </c>
      <c r="D2268" t="s">
        <v>410</v>
      </c>
      <c r="E2268">
        <v>262</v>
      </c>
      <c r="F2268">
        <v>47</v>
      </c>
      <c r="G2268">
        <v>72.790000000000006</v>
      </c>
      <c r="L2268">
        <v>50</v>
      </c>
      <c r="M2268">
        <v>165</v>
      </c>
      <c r="N2268">
        <v>11</v>
      </c>
      <c r="O2268">
        <v>29</v>
      </c>
      <c r="P2268">
        <v>7</v>
      </c>
    </row>
    <row r="2269" spans="1:16" x14ac:dyDescent="0.2">
      <c r="A2269" t="s">
        <v>358</v>
      </c>
      <c r="B2269" t="s">
        <v>365</v>
      </c>
      <c r="C2269" t="s">
        <v>699</v>
      </c>
      <c r="D2269" t="s">
        <v>410</v>
      </c>
      <c r="E2269">
        <v>168</v>
      </c>
      <c r="F2269">
        <v>14</v>
      </c>
      <c r="G2269">
        <v>54.16</v>
      </c>
      <c r="L2269">
        <v>1</v>
      </c>
      <c r="M2269">
        <v>105</v>
      </c>
      <c r="N2269">
        <v>52</v>
      </c>
      <c r="O2269">
        <v>6</v>
      </c>
      <c r="P2269">
        <v>4</v>
      </c>
    </row>
    <row r="2270" spans="1:16" x14ac:dyDescent="0.2">
      <c r="A2270" t="s">
        <v>358</v>
      </c>
      <c r="B2270" t="s">
        <v>366</v>
      </c>
      <c r="C2270" t="s">
        <v>699</v>
      </c>
      <c r="D2270" t="s">
        <v>410</v>
      </c>
      <c r="E2270">
        <v>84</v>
      </c>
      <c r="F2270">
        <v>8</v>
      </c>
      <c r="G2270">
        <v>59.62</v>
      </c>
      <c r="M2270">
        <v>62</v>
      </c>
      <c r="N2270">
        <v>21</v>
      </c>
      <c r="O2270">
        <v>1</v>
      </c>
    </row>
    <row r="2271" spans="1:16" x14ac:dyDescent="0.2">
      <c r="A2271" t="s">
        <v>358</v>
      </c>
      <c r="B2271" t="s">
        <v>437</v>
      </c>
      <c r="C2271" t="s">
        <v>699</v>
      </c>
      <c r="D2271" t="s">
        <v>410</v>
      </c>
      <c r="E2271">
        <v>4503</v>
      </c>
      <c r="F2271">
        <v>762</v>
      </c>
      <c r="G2271">
        <v>78.239999999999995</v>
      </c>
      <c r="L2271">
        <v>335</v>
      </c>
      <c r="M2271">
        <v>3189</v>
      </c>
      <c r="N2271">
        <v>714</v>
      </c>
      <c r="O2271">
        <v>178</v>
      </c>
      <c r="P2271">
        <v>87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879</v>
      </c>
    </row>
    <row r="2" spans="1:1" ht="12.75" x14ac:dyDescent="0.2">
      <c r="A2" s="136">
        <v>42679</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November 05, 2016</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386118</v>
      </c>
      <c r="I5" s="198">
        <f>SUM(I6,I11)</f>
        <v>84041</v>
      </c>
      <c r="J5" s="199">
        <f t="shared" ref="J5" si="0">IF(H5=0, 0,I5/H5)</f>
        <v>0.217656260521395</v>
      </c>
      <c r="K5" s="29"/>
    </row>
    <row r="6" spans="1:11" s="157" customFormat="1" ht="15" customHeight="1" x14ac:dyDescent="0.2">
      <c r="A6" s="158"/>
      <c r="B6" s="294" t="s">
        <v>188</v>
      </c>
      <c r="C6" s="294"/>
      <c r="D6" s="294"/>
      <c r="E6" s="294"/>
      <c r="F6" s="294"/>
      <c r="G6" s="204" t="s">
        <v>194</v>
      </c>
      <c r="H6" s="205">
        <f>SUM(H7:H10)</f>
        <v>141106</v>
      </c>
      <c r="I6" s="205">
        <f>SUM(I7:I10)</f>
        <v>36015</v>
      </c>
      <c r="J6" s="206">
        <f t="shared" ref="J6:J16" si="1">IF(H6=0, 0,I6/H6)</f>
        <v>0.25523365413235438</v>
      </c>
      <c r="K6" s="29"/>
    </row>
    <row r="7" spans="1:11" s="157" customFormat="1" ht="15" customHeight="1" x14ac:dyDescent="0.2">
      <c r="A7" s="159" t="s">
        <v>18</v>
      </c>
      <c r="B7" s="291" t="s">
        <v>867</v>
      </c>
      <c r="C7" s="291"/>
      <c r="D7" s="291"/>
      <c r="E7" s="291"/>
      <c r="F7" s="291"/>
      <c r="G7" s="200" t="s">
        <v>168</v>
      </c>
      <c r="H7" s="195">
        <f>IFERROR(SUMIFS(D_D[INV],D_D[MT],3,D_D[EP],$A7),0)</f>
        <v>39669</v>
      </c>
      <c r="I7" s="195">
        <f>IFERROR(SUMIFS(D_D[BL],D_D[MT],3,D_D[EP],$A7),0)</f>
        <v>11093</v>
      </c>
      <c r="J7" s="201">
        <f t="shared" si="1"/>
        <v>0.27963901283117798</v>
      </c>
      <c r="K7" s="29"/>
    </row>
    <row r="8" spans="1:11" s="157" customFormat="1" ht="15" customHeight="1" x14ac:dyDescent="0.2">
      <c r="A8" s="159" t="s">
        <v>82</v>
      </c>
      <c r="B8" s="291" t="s">
        <v>824</v>
      </c>
      <c r="C8" s="291"/>
      <c r="D8" s="291"/>
      <c r="E8" s="291"/>
      <c r="F8" s="291"/>
      <c r="G8" s="202" t="s">
        <v>169</v>
      </c>
      <c r="H8" s="195">
        <f>IFERROR(SUMIFS(D_D[INV],D_D[MT],3,D_D[EP],$A8),0)</f>
        <v>86207</v>
      </c>
      <c r="I8" s="195">
        <f>IFERROR(SUMIFS(D_D[BL],D_D[MT],3,D_D[EP],$A8),0)</f>
        <v>22650</v>
      </c>
      <c r="J8" s="201">
        <f t="shared" si="1"/>
        <v>0.26273968471237835</v>
      </c>
      <c r="K8" s="29"/>
    </row>
    <row r="9" spans="1:11" s="157" customFormat="1" ht="15" customHeight="1" x14ac:dyDescent="0.2">
      <c r="A9" s="159" t="s">
        <v>98</v>
      </c>
      <c r="B9" s="292" t="s">
        <v>189</v>
      </c>
      <c r="C9" s="292"/>
      <c r="D9" s="292"/>
      <c r="E9" s="292"/>
      <c r="F9" s="292"/>
      <c r="G9" s="203" t="s">
        <v>171</v>
      </c>
      <c r="H9" s="195">
        <f>IFERROR(SUMIFS(D_D[INV],D_D[MT],3,D_D[EP],$A9),0)</f>
        <v>5880</v>
      </c>
      <c r="I9" s="195">
        <f>IFERROR(SUMIFS(D_D[BL],D_D[MT],3,D_D[EP],$A9),0)</f>
        <v>329</v>
      </c>
      <c r="J9" s="201">
        <f t="shared" si="1"/>
        <v>5.5952380952380955E-2</v>
      </c>
      <c r="K9" s="29"/>
    </row>
    <row r="10" spans="1:11" s="157" customFormat="1" ht="15" customHeight="1" x14ac:dyDescent="0.2">
      <c r="A10" s="159" t="s">
        <v>84</v>
      </c>
      <c r="B10" s="292" t="s">
        <v>14</v>
      </c>
      <c r="C10" s="292"/>
      <c r="D10" s="292"/>
      <c r="E10" s="292"/>
      <c r="F10" s="292"/>
      <c r="G10" s="202" t="s">
        <v>173</v>
      </c>
      <c r="H10" s="195">
        <f>IFERROR(SUMIFS(D_D[INV],D_D[MT],3,D_D[EP],$A10),0)</f>
        <v>9350</v>
      </c>
      <c r="I10" s="195">
        <f>IFERROR(SUMIFS(D_D[BL],D_D[MT],3,D_D[EP],$A10),0)</f>
        <v>1943</v>
      </c>
      <c r="J10" s="201">
        <f t="shared" si="1"/>
        <v>0.20780748663101603</v>
      </c>
      <c r="K10" s="29"/>
    </row>
    <row r="11" spans="1:11" s="157" customFormat="1" ht="15" customHeight="1" x14ac:dyDescent="0.2">
      <c r="A11" s="159"/>
      <c r="B11" s="294" t="s">
        <v>0</v>
      </c>
      <c r="C11" s="294"/>
      <c r="D11" s="294"/>
      <c r="E11" s="294"/>
      <c r="F11" s="294"/>
      <c r="G11" s="204" t="s">
        <v>194</v>
      </c>
      <c r="H11" s="205">
        <f>SUM(H12:H19)</f>
        <v>245012</v>
      </c>
      <c r="I11" s="205">
        <f>SUM(I12:I19)</f>
        <v>48026</v>
      </c>
      <c r="J11" s="206">
        <f t="shared" si="1"/>
        <v>0.19601488906665795</v>
      </c>
      <c r="K11" s="29"/>
    </row>
    <row r="12" spans="1:11" s="157" customFormat="1" ht="15" customHeight="1" x14ac:dyDescent="0.2">
      <c r="A12" s="159" t="s">
        <v>97</v>
      </c>
      <c r="B12" s="291" t="s">
        <v>177</v>
      </c>
      <c r="C12" s="291"/>
      <c r="D12" s="291"/>
      <c r="E12" s="291"/>
      <c r="F12" s="291"/>
      <c r="G12" s="203" t="s">
        <v>172</v>
      </c>
      <c r="H12" s="195">
        <f>IFERROR(SUMIFS(D_D[INV],D_D[MT],3,D_D[EP],$A12),0)</f>
        <v>6681</v>
      </c>
      <c r="I12" s="195">
        <f>IFERROR(SUMIFS(D_D[BL],D_D[MT],3,D_D[EP],$A12),0)</f>
        <v>322</v>
      </c>
      <c r="J12" s="201">
        <f t="shared" si="1"/>
        <v>4.8196377787756324E-2</v>
      </c>
      <c r="K12" s="29"/>
    </row>
    <row r="13" spans="1:11" s="157" customFormat="1" ht="15" customHeight="1" x14ac:dyDescent="0.2">
      <c r="A13" s="159" t="s">
        <v>19</v>
      </c>
      <c r="B13" s="291" t="s">
        <v>15</v>
      </c>
      <c r="C13" s="291"/>
      <c r="D13" s="291"/>
      <c r="E13" s="291"/>
      <c r="F13" s="291"/>
      <c r="G13" s="200" t="s">
        <v>170</v>
      </c>
      <c r="H13" s="195">
        <f>IFERROR(SUMIFS(D_D[INV],D_D[MT],3,D_D[EP],$A13),0)</f>
        <v>220944</v>
      </c>
      <c r="I13" s="195">
        <f>IFERROR(SUMIFS(D_D[BL],D_D[MT],3,D_D[EP],$A13),0)</f>
        <v>45294</v>
      </c>
      <c r="J13" s="201">
        <f t="shared" si="1"/>
        <v>0.20500217249619812</v>
      </c>
      <c r="K13" s="29"/>
    </row>
    <row r="14" spans="1:11" s="157" customFormat="1" ht="15" customHeight="1" x14ac:dyDescent="0.2">
      <c r="A14" s="159" t="s">
        <v>427</v>
      </c>
      <c r="B14" s="291" t="s">
        <v>12</v>
      </c>
      <c r="C14" s="291"/>
      <c r="D14" s="291"/>
      <c r="E14" s="291"/>
      <c r="F14" s="291"/>
      <c r="G14" s="200" t="s">
        <v>174</v>
      </c>
      <c r="H14" s="195">
        <f>IFERROR(SUMIFS(D_D[INV],D_D[MT],3,D_D[EP],$A14),0)</f>
        <v>16446</v>
      </c>
      <c r="I14" s="195">
        <f>IFERROR(SUMIFS(D_D[BL],D_D[MT],3,D_D[EP],$A14),0)</f>
        <v>2248</v>
      </c>
      <c r="J14" s="201">
        <f t="shared" si="1"/>
        <v>0.13668977258907941</v>
      </c>
      <c r="K14" s="29"/>
    </row>
    <row r="15" spans="1:11" s="157" customFormat="1" ht="15" customHeight="1" x14ac:dyDescent="0.2">
      <c r="A15" s="159" t="s">
        <v>85</v>
      </c>
      <c r="B15" s="292" t="s">
        <v>16</v>
      </c>
      <c r="C15" s="292"/>
      <c r="D15" s="292"/>
      <c r="E15" s="292"/>
      <c r="F15" s="292"/>
      <c r="G15" s="203" t="s">
        <v>175</v>
      </c>
      <c r="H15" s="195">
        <f>IFERROR(SUMIFS(D_D[INV],D_D[MT],3,D_D[EP],$A15),0)</f>
        <v>689</v>
      </c>
      <c r="I15" s="195">
        <f>IFERROR(SUMIFS(D_D[BL],D_D[MT],3,D_D[EP],$A15),0)</f>
        <v>60</v>
      </c>
      <c r="J15" s="201">
        <f t="shared" si="1"/>
        <v>8.7082728592162553E-2</v>
      </c>
      <c r="K15" s="29"/>
    </row>
    <row r="16" spans="1:11" s="157" customFormat="1" ht="15" customHeight="1" x14ac:dyDescent="0.2">
      <c r="A16" s="159" t="s">
        <v>86</v>
      </c>
      <c r="B16" s="292" t="s">
        <v>78</v>
      </c>
      <c r="C16" s="292"/>
      <c r="D16" s="292"/>
      <c r="E16" s="292"/>
      <c r="F16" s="292"/>
      <c r="G16" s="203" t="s">
        <v>178</v>
      </c>
      <c r="H16" s="195">
        <f>IFERROR(SUMIFS(D_D[INV],D_D[MT],3,D_D[EP],$A16),0)</f>
        <v>11</v>
      </c>
      <c r="I16" s="195">
        <f>IFERROR(SUMIFS(D_D[BL],D_D[MT],3,D_D[EP],$A16),0)</f>
        <v>4</v>
      </c>
      <c r="J16" s="201">
        <f t="shared" si="1"/>
        <v>0.36363636363636365</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3</v>
      </c>
      <c r="I18" s="195">
        <f>IFERROR(SUMIFS(D_D[BL],D_D[MT],3,D_D[EP],$A18),0)</f>
        <v>1</v>
      </c>
      <c r="J18" s="201">
        <f>IF(H18=0, 0,I18/H18)</f>
        <v>0.33333333333333331</v>
      </c>
      <c r="K18" s="29"/>
    </row>
    <row r="19" spans="1:11" s="157" customFormat="1" ht="15" customHeight="1" x14ac:dyDescent="0.2">
      <c r="A19" s="159" t="s">
        <v>387</v>
      </c>
      <c r="B19" s="292" t="s">
        <v>80</v>
      </c>
      <c r="C19" s="292"/>
      <c r="D19" s="292"/>
      <c r="E19" s="292"/>
      <c r="F19" s="292"/>
      <c r="G19" s="203" t="s">
        <v>181</v>
      </c>
      <c r="H19" s="195">
        <f>IFERROR(SUMIFS(D_D[INV],D_D[MT],3,D_D[EP],$A19),0)</f>
        <v>238</v>
      </c>
      <c r="I19" s="195">
        <f>IFERROR(SUMIFS(D_D[BL],D_D[MT],3,D_D[EP],$A19),0)</f>
        <v>97</v>
      </c>
      <c r="J19" s="201">
        <f>IF(H19=0, 0,I19/H19)</f>
        <v>0.40756302521008403</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11/04/16</v>
      </c>
      <c r="H21" s="193" t="str">
        <f>"Pending on " &amp;TEXT(D_DT[]-8,"MM/DD/YY")</f>
        <v>Pending on 10/28/16</v>
      </c>
      <c r="I21" s="193" t="s">
        <v>812</v>
      </c>
      <c r="J21" s="193" t="s">
        <v>811</v>
      </c>
      <c r="K21" s="29"/>
    </row>
    <row r="22" spans="1:11" ht="16.5" customHeight="1" x14ac:dyDescent="0.2">
      <c r="A22" s="158">
        <v>1</v>
      </c>
      <c r="B22" s="294" t="s">
        <v>842</v>
      </c>
      <c r="C22" s="294"/>
      <c r="D22" s="294"/>
      <c r="E22" s="294"/>
      <c r="F22" s="294"/>
      <c r="G22" s="207">
        <f>IFERROR(SUMIFS(D_D[INV],D_D[MT],9,D_D[CAT],1,D_D[LOC],$A22),0)</f>
        <v>4725</v>
      </c>
      <c r="H22" s="207">
        <f>IFERROR(SUMIFS(D_D[BL],D_D[MT],9,D_D[CAT],1,D_D[LOC],$A22),0)</f>
        <v>4987</v>
      </c>
      <c r="I22" s="207">
        <f>IFERROR(SUMIFS(D_D[ADP],D_D[MT],9,D_D[CAT],1,D_D[LOC],$A22),0)</f>
        <v>-262</v>
      </c>
      <c r="J22" s="208">
        <f>I22/H22</f>
        <v>-5.2536595147383194E-2</v>
      </c>
      <c r="K22" s="29"/>
    </row>
    <row r="23" spans="1:11" ht="15.75" customHeight="1" x14ac:dyDescent="0.2">
      <c r="A23" s="158">
        <v>307</v>
      </c>
      <c r="B23" s="296" t="s">
        <v>20</v>
      </c>
      <c r="C23" s="296"/>
      <c r="D23" s="296"/>
      <c r="E23" s="296"/>
      <c r="F23" s="296"/>
      <c r="G23" s="195">
        <f>IFERROR(SUMIFS(D_D[INV],D_D[MT],9,D_D[CAT],1,D_D[LOC],$A23),0)</f>
        <v>1125</v>
      </c>
      <c r="H23" s="195">
        <f>IFERROR(SUMIFS(D_D[BL],D_D[MT],9,D_D[CAT],1,D_D[LOC],$A23),0)</f>
        <v>1249</v>
      </c>
      <c r="I23" s="195">
        <f>IFERROR(SUMIFS(D_D[ADP],D_D[MT],9,D_D[CAT],1,D_D[LOC],$A23),0)</f>
        <v>-124</v>
      </c>
      <c r="J23" s="196">
        <f t="shared" ref="J23:J26" si="2">I23/H23</f>
        <v>-9.9279423538831069E-2</v>
      </c>
      <c r="K23" s="29"/>
    </row>
    <row r="24" spans="1:11" ht="15.75" customHeight="1" x14ac:dyDescent="0.2">
      <c r="A24" s="158">
        <v>316</v>
      </c>
      <c r="B24" s="295" t="s">
        <v>21</v>
      </c>
      <c r="C24" s="295"/>
      <c r="D24" s="295"/>
      <c r="E24" s="295"/>
      <c r="F24" s="295"/>
      <c r="G24" s="195">
        <f>IFERROR(SUMIFS(D_D[INV],D_D[MT],9,D_D[CAT],1,D_D[LOC],$A24),0)</f>
        <v>495</v>
      </c>
      <c r="H24" s="195">
        <f>IFERROR(SUMIFS(D_D[BL],D_D[MT],9,D_D[CAT],1,D_D[LOC],$A24),0)</f>
        <v>511</v>
      </c>
      <c r="I24" s="195">
        <f>IFERROR(SUMIFS(D_D[ADP],D_D[MT],9,D_D[CAT],1,D_D[LOC],$A24),0)</f>
        <v>-16</v>
      </c>
      <c r="J24" s="196">
        <f t="shared" si="2"/>
        <v>-3.131115459882583E-2</v>
      </c>
      <c r="K24" s="29"/>
    </row>
    <row r="25" spans="1:11" ht="15" x14ac:dyDescent="0.2">
      <c r="A25" s="158">
        <v>331</v>
      </c>
      <c r="B25" s="296" t="s">
        <v>22</v>
      </c>
      <c r="C25" s="296"/>
      <c r="D25" s="296"/>
      <c r="E25" s="296"/>
      <c r="F25" s="296"/>
      <c r="G25" s="195">
        <f>IFERROR(SUMIFS(D_D[INV],D_D[MT],9,D_D[CAT],1,D_D[LOC],$A25),0)</f>
        <v>898</v>
      </c>
      <c r="H25" s="195">
        <f>IFERROR(SUMIFS(D_D[BL],D_D[MT],9,D_D[CAT],1,D_D[LOC],$A25),0)</f>
        <v>831</v>
      </c>
      <c r="I25" s="195">
        <f>IFERROR(SUMIFS(D_D[ADP],D_D[MT],9,D_D[CAT],1,D_D[LOC],$A25),0)</f>
        <v>67</v>
      </c>
      <c r="J25" s="196">
        <f t="shared" si="2"/>
        <v>8.0625752105896509E-2</v>
      </c>
      <c r="K25" s="29"/>
    </row>
    <row r="26" spans="1:11" ht="15" x14ac:dyDescent="0.2">
      <c r="A26" s="158">
        <v>351</v>
      </c>
      <c r="B26" s="296" t="s">
        <v>23</v>
      </c>
      <c r="C26" s="296"/>
      <c r="D26" s="296"/>
      <c r="E26" s="296"/>
      <c r="F26" s="296"/>
      <c r="G26" s="195">
        <f>IFERROR(SUMIFS(D_D[INV],D_D[MT],9,D_D[CAT],1,D_D[LOC],$A26),0)</f>
        <v>2207</v>
      </c>
      <c r="H26" s="195">
        <f>IFERROR(SUMIFS(D_D[BL],D_D[MT],9,D_D[CAT],1,D_D[LOC],$A26),0)</f>
        <v>2396</v>
      </c>
      <c r="I26" s="195">
        <f>IFERROR(SUMIFS(D_D[ADP],D_D[MT],9,D_D[CAT],1,D_D[LOC],$A26),0)</f>
        <v>-189</v>
      </c>
      <c r="J26" s="196">
        <f t="shared" si="2"/>
        <v>-7.8881469115191991E-2</v>
      </c>
      <c r="K26" s="29"/>
    </row>
    <row r="27" spans="1:11" ht="16.5" customHeight="1" x14ac:dyDescent="0.2">
      <c r="A27" s="158">
        <v>1</v>
      </c>
      <c r="B27" s="294" t="s">
        <v>841</v>
      </c>
      <c r="C27" s="294"/>
      <c r="D27" s="294"/>
      <c r="E27" s="294"/>
      <c r="F27" s="294"/>
      <c r="G27" s="207">
        <f>IFERROR(SUMIFS(D_D[INV],D_D[MT],9,D_D[CAT],2,D_D[LOC],$A27),0)</f>
        <v>58537</v>
      </c>
      <c r="H27" s="207">
        <f>IFERROR(SUMIFS(D_D[BL],D_D[MT],9,D_D[CAT],2,D_D[LOC],$A27),0)</f>
        <v>62710</v>
      </c>
      <c r="I27" s="207">
        <f>IFERROR(SUMIFS(D_D[ADP],D_D[MT],9,D_D[CAT],2,D_D[LOC],$A27),0)</f>
        <v>-4173</v>
      </c>
      <c r="J27" s="208">
        <f>I27/H27</f>
        <v>-6.6544410779779933E-2</v>
      </c>
      <c r="K27" s="29"/>
    </row>
    <row r="28" spans="1:11" ht="15" x14ac:dyDescent="0.2">
      <c r="A28" s="158">
        <v>307</v>
      </c>
      <c r="B28" s="296" t="s">
        <v>20</v>
      </c>
      <c r="C28" s="296"/>
      <c r="D28" s="296"/>
      <c r="E28" s="296"/>
      <c r="F28" s="296"/>
      <c r="G28" s="195">
        <f>IFERROR(SUMIFS(D_D[INV],D_D[MT],9,D_D[CAT],2,D_D[LOC],$A28),0)</f>
        <v>6967</v>
      </c>
      <c r="H28" s="195">
        <f>IFERROR(SUMIFS(D_D[BL],D_D[MT],9,D_D[CAT],2,D_D[LOC],$A28),0)</f>
        <v>8311</v>
      </c>
      <c r="I28" s="195">
        <f>IFERROR(SUMIFS(D_D[ADP],D_D[MT],9,D_D[CAT],2,D_D[LOC],$A28),0)</f>
        <v>-1344</v>
      </c>
      <c r="J28" s="196">
        <f t="shared" ref="J28:J31" si="3">I28/H28</f>
        <v>-0.1617133918902659</v>
      </c>
      <c r="K28" s="29"/>
    </row>
    <row r="29" spans="1:11" ht="15" x14ac:dyDescent="0.2">
      <c r="A29" s="158">
        <v>316</v>
      </c>
      <c r="B29" s="295" t="s">
        <v>21</v>
      </c>
      <c r="C29" s="295"/>
      <c r="D29" s="295"/>
      <c r="E29" s="295"/>
      <c r="F29" s="295"/>
      <c r="G29" s="195">
        <f>IFERROR(SUMIFS(D_D[INV],D_D[MT],9,D_D[CAT],2,D_D[LOC],$A29),0)</f>
        <v>4494</v>
      </c>
      <c r="H29" s="195">
        <f>IFERROR(SUMIFS(D_D[BL],D_D[MT],9,D_D[CAT],2,D_D[LOC],$A29),0)</f>
        <v>4351</v>
      </c>
      <c r="I29" s="195">
        <f>IFERROR(SUMIFS(D_D[ADP],D_D[MT],9,D_D[CAT],2,D_D[LOC],$A29),0)</f>
        <v>143</v>
      </c>
      <c r="J29" s="196">
        <f t="shared" si="3"/>
        <v>3.2866007814295564E-2</v>
      </c>
      <c r="K29" s="29"/>
    </row>
    <row r="30" spans="1:11" ht="15" x14ac:dyDescent="0.2">
      <c r="A30" s="158">
        <v>331</v>
      </c>
      <c r="B30" s="296" t="s">
        <v>22</v>
      </c>
      <c r="C30" s="296"/>
      <c r="D30" s="296"/>
      <c r="E30" s="296"/>
      <c r="F30" s="296"/>
      <c r="G30" s="195">
        <f>IFERROR(SUMIFS(D_D[INV],D_D[MT],9,D_D[CAT],2,D_D[LOC],$A30),0)</f>
        <v>28161</v>
      </c>
      <c r="H30" s="195">
        <f>IFERROR(SUMIFS(D_D[BL],D_D[MT],9,D_D[CAT],2,D_D[LOC],$A30),0)</f>
        <v>33125</v>
      </c>
      <c r="I30" s="195">
        <f>IFERROR(SUMIFS(D_D[ADP],D_D[MT],9,D_D[CAT],2,D_D[LOC],$A30),0)</f>
        <v>-4964</v>
      </c>
      <c r="J30" s="196">
        <f t="shared" si="3"/>
        <v>-0.1498566037735849</v>
      </c>
      <c r="K30" s="29"/>
    </row>
    <row r="31" spans="1:11" ht="15" x14ac:dyDescent="0.2">
      <c r="A31" s="158">
        <v>351</v>
      </c>
      <c r="B31" s="296" t="s">
        <v>23</v>
      </c>
      <c r="C31" s="296"/>
      <c r="D31" s="296"/>
      <c r="E31" s="296"/>
      <c r="F31" s="296"/>
      <c r="G31" s="195">
        <f>IFERROR(SUMIFS(D_D[INV],D_D[MT],9,D_D[CAT],2,D_D[LOC],$A31),0)</f>
        <v>18915</v>
      </c>
      <c r="H31" s="195">
        <f>IFERROR(SUMIFS(D_D[BL],D_D[MT],9,D_D[CAT],2,D_D[LOC],$A31),0)</f>
        <v>16923</v>
      </c>
      <c r="I31" s="195">
        <f>IFERROR(SUMIFS(D_D[ADP],D_D[MT],9,D_D[CAT],2,D_D[LOC],$A31),0)</f>
        <v>1992</v>
      </c>
      <c r="J31" s="196">
        <f t="shared" si="3"/>
        <v>0.11770962595284525</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42679</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343691</v>
      </c>
      <c r="E12" s="166">
        <f>IF(ISNA($A12),"",IFERROR(SUMIFS(D_D[BL],D_D[MT],5,D_D[CAT],SMS, D_D[EP],-1,D_D[LOC],$A12),0))</f>
        <v>79191</v>
      </c>
      <c r="F12" s="167">
        <f>IF(ISNA($A12),"",IFERROR(E12/D12,0))</f>
        <v>0.23041336549400479</v>
      </c>
      <c r="G12" s="168">
        <f>IF(ISNA($A12),"",IFERROR(SUMIFS(D_D[ADP],D_D[MT],5,D_D[CAT],SMS, D_D[EP],-1,D_D[LOC],$A12),0))</f>
        <v>91.69</v>
      </c>
      <c r="H12" s="166">
        <f>IF(ISNA($A12),"",IFERROR(SUMIFS(D_D[PROD_MTD],D_D[MT],5,D_D[CAT],SMS, D_D[EP],-1,D_D[LOC],$A12),0))</f>
        <v>15014</v>
      </c>
      <c r="I12" s="168">
        <f>IF(ISNA($A12),"",IFERROR(SUMIFS(D_D[ADCM],D_D[MT],5,D_D[CAT],SMS, D_D[EP],-1,D_D[LOC],$A12),0))</f>
        <v>122.25</v>
      </c>
      <c r="J12" s="166">
        <f>IF(ISNA($A12),"",IFERROR(SUMIFS(D_D[PROD_FYTD],D_D[MT],5,D_D[CAT],SMS, D_D[EP],-1,D_D[LOC],$A12),0))</f>
        <v>99640</v>
      </c>
      <c r="K12" s="168">
        <f>IF(ISNA($A12),"",IFERROR(SUMIFS(D_D[ADCF],D_D[MT],5,D_D[CAT],SMS, D_D[EP],-1,D_D[LOC],$A12),0))</f>
        <v>116.23</v>
      </c>
      <c r="L12" s="140">
        <f>IF(ISNA($A12-99),"",IFERROR(SUMIFS(D_D[INV],D_D[MT],8,D_D[CAT],SMS,D_D[LOC],$A12-99),0))</f>
        <v>0.94726999999999995</v>
      </c>
      <c r="M12" s="140">
        <f>IF(ISNA($A12-99),"",IFERROR(SUMIFS(D_D[BL],D_D[MT],8,D_D[CAT],SMS,D_D[LOC],$A12-99),0))</f>
        <v>0.85712999999999995</v>
      </c>
      <c r="N12" s="140">
        <f>IF(ISNA($A12-99),"",IFERROR(SUMIFS(D_D[ADP],D_D[MT],8,D_D[CAT],SMS,D_D[LOC],$A12-99),0))</f>
        <v>0.87543000000000004</v>
      </c>
      <c r="O12" s="140">
        <f>IF(ISNA($A12-99),"",IFERROR(SUMIFS(D_D[PROD_MTD],D_D[MT],8,D_D[CAT],SMS,D_D[LOC],$A12-99),0))</f>
        <v>7.9600000000000001E-3</v>
      </c>
      <c r="P12" s="140">
        <f>IF(ISNA($A12-99),"",IFERROR(SUMIFS(D_D[PROD_FYTD],D_D[MT],8,D_D[CAT],SMS,D_D[LOC],$A12-99),0))</f>
        <v>0.89461000000000002</v>
      </c>
      <c r="Q12" s="140">
        <f>IF(ISNA($A12-99),"",IFERROR(SUMIFS(D_D[ADCM],D_D[MT],8,D_D[CAT],SMS,D_D[LOC],$A12-99),0))</f>
        <v>1.3559999999999999E-2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26430</v>
      </c>
      <c r="E13" s="172">
        <f ca="1">IF(ISNA($A13),"",IFERROR(SUMIFS(D_D[BL],D_D[MT],5,D_D[CAT],SMS, D_D[EP],-1,D_D[LOC],$A13),0))</f>
        <v>7830</v>
      </c>
      <c r="F13" s="173">
        <f t="shared" ref="F13:F30" ca="1" si="2">IF(ISNA($A13),"",IFERROR(E13/D13,0))</f>
        <v>0.29625425652667425</v>
      </c>
      <c r="G13" s="174">
        <f ca="1">IF(ISNA($A13),"",IFERROR(SUMIFS(D_D[ADP],D_D[MT],5,D_D[CAT],SMS, D_D[EP],-1,D_D[LOC],$A13),0))</f>
        <v>101.52</v>
      </c>
      <c r="H13" s="172">
        <f ca="1">IF(ISNA($A13),"",IFERROR(SUMIFS(D_D[PROD_MTD],D_D[MT],5,D_D[CAT],SMS, D_D[EP],-1,D_D[LOC],$A13),0))</f>
        <v>3348</v>
      </c>
      <c r="I13" s="174">
        <f ca="1">IF(ISNA($A13),"",IFERROR(SUMIFS(D_D[ADCM],D_D[MT],5,D_D[CAT],SMS, D_D[EP],-1,D_D[LOC],$A13),0))</f>
        <v>124.64</v>
      </c>
      <c r="J13" s="172">
        <f ca="1">IF(ISNA($A13),"",IFERROR(SUMIFS(D_D[PROD_FYTD],D_D[MT],5,D_D[CAT],SMS, D_D[EP],-1,D_D[LOC],$A13),0))</f>
        <v>22642</v>
      </c>
      <c r="K13" s="174">
        <f ca="1">IF(ISNA($A13),"",IFERROR(SUMIFS(D_D[ADCF],D_D[MT],5,D_D[CAT],SMS, D_D[EP],-1,D_D[LOC],$A13),0))</f>
        <v>117.37</v>
      </c>
      <c r="L13" s="99">
        <f ca="1">IF(ISNA($A13),"",IFERROR(SUMIFS(D_D[INV],D_D[MT],8,D_D[CAT],SMS,D_D[LOC],$A13),0))</f>
        <v>0.94686000000000003</v>
      </c>
      <c r="M13" s="99">
        <f ca="1">IF(ISNA($A13),"",IFERROR(SUMIFS(D_D[BL],D_D[MT],8,D_D[CAT],SMS,D_D[LOC],$A13),0))</f>
        <v>0.84626000000000001</v>
      </c>
      <c r="N13" s="99">
        <f ca="1">IF(ISNA($A13),"",IFERROR(SUMIFS(D_D[ADP],D_D[MT],8,D_D[CAT],SMS,D_D[LOC],$A13),0))</f>
        <v>0.87090999999999996</v>
      </c>
      <c r="O13" s="99">
        <f ca="1">IF(ISNA($A13),"",IFERROR(SUMIFS(D_D[PROD_MTD],D_D[MT],8,D_D[CAT],SMS,D_D[LOC],$A13),0))</f>
        <v>1.521E-2</v>
      </c>
      <c r="P13" s="99">
        <f ca="1">IF(ISNA($A13),"",IFERROR(SUMIFS(D_D[PROD_FYTD],D_D[MT],8,D_D[CAT],SMS,D_D[LOC],$A13),0))</f>
        <v>0.87060999999999999</v>
      </c>
      <c r="Q13" s="99">
        <f ca="1">IF(ISNA($A13),"",IFERROR(SUMIFS(D_D[ADCM],D_D[MT],8,D_D[CAT],SMS,D_D[LOC],$A13),0))</f>
        <v>3.5479999999999998E-2</v>
      </c>
      <c r="R13" s="6"/>
    </row>
    <row r="14" spans="1:18" ht="12.75" x14ac:dyDescent="0.2">
      <c r="A14" s="133" t="str">
        <f t="shared" ca="1" si="0"/>
        <v>313</v>
      </c>
      <c r="B14" s="23">
        <v>2</v>
      </c>
      <c r="C14" s="163" t="str">
        <f t="shared" ca="1" si="1"/>
        <v>Baltimore</v>
      </c>
      <c r="D14" s="172">
        <f ca="1">IF(ISNA($A14),"",IFERROR(SUMIFS(D_D[INV],D_D[MT],5,D_D[CAT],SMS, D_D[EP],-1,D_D[LOC],$A14),0))</f>
        <v>555</v>
      </c>
      <c r="E14" s="172">
        <f ca="1">IF(ISNA($A14),"",IFERROR(SUMIFS(D_D[BL],D_D[MT],5,D_D[CAT],SMS, D_D[EP],-1,D_D[LOC],$A14),0))</f>
        <v>224</v>
      </c>
      <c r="F14" s="173">
        <f t="shared" ca="1" si="2"/>
        <v>0.40360360360360359</v>
      </c>
      <c r="G14" s="174">
        <f ca="1">IF(ISNA($A14),"",IFERROR(SUMIFS(D_D[ADP],D_D[MT],5,D_D[CAT],SMS, D_D[EP],-1,D_D[LOC],$A14),0))</f>
        <v>118.28</v>
      </c>
      <c r="H14" s="172">
        <f ca="1">IF(ISNA($A14),"",IFERROR(SUMIFS(D_D[PROD_MTD],D_D[MT],5,D_D[CAT],SMS, D_D[EP],-1,D_D[LOC],$A14),0))</f>
        <v>62</v>
      </c>
      <c r="I14" s="174">
        <f ca="1">IF(ISNA($A14),"",IFERROR(SUMIFS(D_D[ADCM],D_D[MT],5,D_D[CAT],SMS, D_D[EP],-1,D_D[LOC],$A14),0))</f>
        <v>212.45</v>
      </c>
      <c r="J14" s="172">
        <f ca="1">IF(ISNA($A14),"",IFERROR(SUMIFS(D_D[PROD_FYTD],D_D[MT],5,D_D[CAT],SMS, D_D[EP],-1,D_D[LOC],$A14),0))</f>
        <v>496</v>
      </c>
      <c r="K14" s="174">
        <f ca="1">IF(ISNA($A14),"",IFERROR(SUMIFS(D_D[ADCF],D_D[MT],5,D_D[CAT],SMS, D_D[EP],-1,D_D[LOC],$A14),0))</f>
        <v>164</v>
      </c>
      <c r="L14" s="99">
        <f ca="1">IF(ISNA($A14),"",IFERROR(SUMIFS(D_D[INV],D_D[MT],8,D_D[CAT],SMS,D_D[LOC],$A14),0))</f>
        <v>0.93084</v>
      </c>
      <c r="M14" s="99">
        <f ca="1">IF(ISNA($A14),"",IFERROR(SUMIFS(D_D[BL],D_D[MT],8,D_D[CAT],SMS,D_D[LOC],$A14),0))</f>
        <v>0.79844000000000004</v>
      </c>
      <c r="N14" s="99">
        <f ca="1">IF(ISNA($A14),"",IFERROR(SUMIFS(D_D[ADP],D_D[MT],8,D_D[CAT],SMS,D_D[LOC],$A14),0))</f>
        <v>0.80425999999999997</v>
      </c>
      <c r="O14" s="99">
        <f ca="1">IF(ISNA($A14),"",IFERROR(SUMIFS(D_D[PROD_MTD],D_D[MT],8,D_D[CAT],SMS,D_D[LOC],$A14),0))</f>
        <v>4.6940000000000003E-2</v>
      </c>
      <c r="P14" s="99">
        <f ca="1">IF(ISNA($A14),"",IFERROR(SUMIFS(D_D[PROD_FYTD],D_D[MT],8,D_D[CAT],SMS,D_D[LOC],$A14),0))</f>
        <v>0.90324000000000004</v>
      </c>
      <c r="Q14" s="99">
        <f ca="1">IF(ISNA($A14),"",IFERROR(SUMIFS(D_D[ADCM],D_D[MT],8,D_D[CAT],SMS,D_D[LOC],$A14),0))</f>
        <v>3.7199999999999997E-2</v>
      </c>
      <c r="R14" s="6"/>
    </row>
    <row r="15" spans="1:18" ht="12.75" x14ac:dyDescent="0.2">
      <c r="A15" s="133" t="str">
        <f t="shared" ca="1" si="0"/>
        <v>301</v>
      </c>
      <c r="B15" s="23">
        <v>3</v>
      </c>
      <c r="C15" s="163" t="str">
        <f t="shared" ca="1" si="1"/>
        <v>Boston</v>
      </c>
      <c r="D15" s="172">
        <f ca="1">IF(ISNA($A15),"",IFERROR(SUMIFS(D_D[INV],D_D[MT],5,D_D[CAT],SMS, D_D[EP],-1,D_D[LOC],$A15),0))</f>
        <v>984</v>
      </c>
      <c r="E15" s="172">
        <f ca="1">IF(ISNA($A15),"",IFERROR(SUMIFS(D_D[BL],D_D[MT],5,D_D[CAT],SMS, D_D[EP],-1,D_D[LOC],$A15),0))</f>
        <v>404</v>
      </c>
      <c r="F15" s="173">
        <f t="shared" ca="1" si="2"/>
        <v>0.41056910569105692</v>
      </c>
      <c r="G15" s="174">
        <f ca="1">IF(ISNA($A15),"",IFERROR(SUMIFS(D_D[ADP],D_D[MT],5,D_D[CAT],SMS, D_D[EP],-1,D_D[LOC],$A15),0))</f>
        <v>120.31</v>
      </c>
      <c r="H15" s="172">
        <f ca="1">IF(ISNA($A15),"",IFERROR(SUMIFS(D_D[PROD_MTD],D_D[MT],5,D_D[CAT],SMS, D_D[EP],-1,D_D[LOC],$A15),0))</f>
        <v>115</v>
      </c>
      <c r="I15" s="174">
        <f ca="1">IF(ISNA($A15),"",IFERROR(SUMIFS(D_D[ADCM],D_D[MT],5,D_D[CAT],SMS, D_D[EP],-1,D_D[LOC],$A15),0))</f>
        <v>148.84</v>
      </c>
      <c r="J15" s="172">
        <f ca="1">IF(ISNA($A15),"",IFERROR(SUMIFS(D_D[PROD_FYTD],D_D[MT],5,D_D[CAT],SMS, D_D[EP],-1,D_D[LOC],$A15),0))</f>
        <v>905</v>
      </c>
      <c r="K15" s="174">
        <f ca="1">IF(ISNA($A15),"",IFERROR(SUMIFS(D_D[ADCF],D_D[MT],5,D_D[CAT],SMS, D_D[EP],-1,D_D[LOC],$A15),0))</f>
        <v>132.37</v>
      </c>
      <c r="L15" s="99">
        <f ca="1">IF(ISNA($A15),"",IFERROR(SUMIFS(D_D[INV],D_D[MT],8,D_D[CAT],SMS,D_D[LOC],$A15),0))</f>
        <v>0.96104999999999996</v>
      </c>
      <c r="M15" s="99">
        <f ca="1">IF(ISNA($A15),"",IFERROR(SUMIFS(D_D[BL],D_D[MT],8,D_D[CAT],SMS,D_D[LOC],$A15),0))</f>
        <v>0.93550999999999995</v>
      </c>
      <c r="N15" s="99">
        <f ca="1">IF(ISNA($A15),"",IFERROR(SUMIFS(D_D[ADP],D_D[MT],8,D_D[CAT],SMS,D_D[LOC],$A15),0))</f>
        <v>0.84787000000000001</v>
      </c>
      <c r="O15" s="99">
        <f ca="1">IF(ISNA($A15),"",IFERROR(SUMIFS(D_D[PROD_MTD],D_D[MT],8,D_D[CAT],SMS,D_D[LOC],$A15),0))</f>
        <v>4.8829999999999998E-2</v>
      </c>
      <c r="P15" s="99">
        <f ca="1">IF(ISNA($A15),"",IFERROR(SUMIFS(D_D[PROD_FYTD],D_D[MT],8,D_D[CAT],SMS,D_D[LOC],$A15),0))</f>
        <v>0.91725999999999996</v>
      </c>
      <c r="Q15" s="99">
        <f ca="1">IF(ISNA($A15),"",IFERROR(SUMIFS(D_D[ADCM],D_D[MT],8,D_D[CAT],SMS,D_D[LOC],$A15),0))</f>
        <v>3.0349999999999999E-2</v>
      </c>
      <c r="R15" s="6"/>
    </row>
    <row r="16" spans="1:18" ht="12.75" x14ac:dyDescent="0.2">
      <c r="A16" s="133" t="str">
        <f t="shared" ca="1" si="0"/>
        <v>307</v>
      </c>
      <c r="B16" s="23">
        <v>4</v>
      </c>
      <c r="C16" s="163" t="str">
        <f t="shared" ca="1" si="1"/>
        <v>Buffalo</v>
      </c>
      <c r="D16" s="172">
        <f ca="1">IF(ISNA($A16),"",IFERROR(SUMIFS(D_D[INV],D_D[MT],5,D_D[CAT],SMS, D_D[EP],-1,D_D[LOC],$A16),0))</f>
        <v>1081</v>
      </c>
      <c r="E16" s="172">
        <f ca="1">IF(ISNA($A16),"",IFERROR(SUMIFS(D_D[BL],D_D[MT],5,D_D[CAT],SMS, D_D[EP],-1,D_D[LOC],$A16),0))</f>
        <v>436</v>
      </c>
      <c r="F16" s="173">
        <f t="shared" ca="1" si="2"/>
        <v>0.40333024976873266</v>
      </c>
      <c r="G16" s="174">
        <f ca="1">IF(ISNA($A16),"",IFERROR(SUMIFS(D_D[ADP],D_D[MT],5,D_D[CAT],SMS, D_D[EP],-1,D_D[LOC],$A16),0))</f>
        <v>117.95</v>
      </c>
      <c r="H16" s="172">
        <f ca="1">IF(ISNA($A16),"",IFERROR(SUMIFS(D_D[PROD_MTD],D_D[MT],5,D_D[CAT],SMS, D_D[EP],-1,D_D[LOC],$A16),0))</f>
        <v>39</v>
      </c>
      <c r="I16" s="174">
        <f ca="1">IF(ISNA($A16),"",IFERROR(SUMIFS(D_D[ADCM],D_D[MT],5,D_D[CAT],SMS, D_D[EP],-1,D_D[LOC],$A16),0))</f>
        <v>174.79</v>
      </c>
      <c r="J16" s="172">
        <f ca="1">IF(ISNA($A16),"",IFERROR(SUMIFS(D_D[PROD_FYTD],D_D[MT],5,D_D[CAT],SMS, D_D[EP],-1,D_D[LOC],$A16),0))</f>
        <v>671</v>
      </c>
      <c r="K16" s="174">
        <f ca="1">IF(ISNA($A16),"",IFERROR(SUMIFS(D_D[ADCF],D_D[MT],5,D_D[CAT],SMS, D_D[EP],-1,D_D[LOC],$A16),0))</f>
        <v>150.68</v>
      </c>
      <c r="L16" s="99">
        <f ca="1">IF(ISNA($A16),"",IFERROR(SUMIFS(D_D[INV],D_D[MT],8,D_D[CAT],SMS,D_D[LOC],$A16),0))</f>
        <v>0.94574999999999998</v>
      </c>
      <c r="M16" s="99">
        <f ca="1">IF(ISNA($A16),"",IFERROR(SUMIFS(D_D[BL],D_D[MT],8,D_D[CAT],SMS,D_D[LOC],$A16),0))</f>
        <v>0.86907000000000001</v>
      </c>
      <c r="N16" s="99">
        <f ca="1">IF(ISNA($A16),"",IFERROR(SUMIFS(D_D[ADP],D_D[MT],8,D_D[CAT],SMS,D_D[LOC],$A16),0))</f>
        <v>0.90459000000000001</v>
      </c>
      <c r="O16" s="99">
        <f ca="1">IF(ISNA($A16),"",IFERROR(SUMIFS(D_D[PROD_MTD],D_D[MT],8,D_D[CAT],SMS,D_D[LOC],$A16),0))</f>
        <v>4.2369999999999998E-2</v>
      </c>
      <c r="P16" s="99">
        <f ca="1">IF(ISNA($A16),"",IFERROR(SUMIFS(D_D[PROD_FYTD],D_D[MT],8,D_D[CAT],SMS,D_D[LOC],$A16),0))</f>
        <v>0.83069000000000004</v>
      </c>
      <c r="Q16" s="99">
        <f ca="1">IF(ISNA($A16),"",IFERROR(SUMIFS(D_D[ADCM],D_D[MT],8,D_D[CAT],SMS,D_D[LOC],$A16),0))</f>
        <v>5.1119999999999999E-2</v>
      </c>
      <c r="R16" s="6"/>
    </row>
    <row r="17" spans="1:18" ht="12.75" x14ac:dyDescent="0.2">
      <c r="A17" s="133" t="str">
        <f t="shared" ca="1" si="0"/>
        <v>308</v>
      </c>
      <c r="B17" s="23">
        <v>5</v>
      </c>
      <c r="C17" s="163" t="str">
        <f t="shared" ca="1" si="1"/>
        <v>Hartford</v>
      </c>
      <c r="D17" s="172">
        <f ca="1">IF(ISNA($A17),"",IFERROR(SUMIFS(D_D[INV],D_D[MT],5,D_D[CAT],SMS, D_D[EP],-1,D_D[LOC],$A17),0))</f>
        <v>976</v>
      </c>
      <c r="E17" s="172">
        <f ca="1">IF(ISNA($A17),"",IFERROR(SUMIFS(D_D[BL],D_D[MT],5,D_D[CAT],SMS, D_D[EP],-1,D_D[LOC],$A17),0))</f>
        <v>317</v>
      </c>
      <c r="F17" s="173">
        <f t="shared" ca="1" si="2"/>
        <v>0.32479508196721313</v>
      </c>
      <c r="G17" s="174">
        <f ca="1">IF(ISNA($A17),"",IFERROR(SUMIFS(D_D[ADP],D_D[MT],5,D_D[CAT],SMS, D_D[EP],-1,D_D[LOC],$A17),0))</f>
        <v>104.6</v>
      </c>
      <c r="H17" s="172">
        <f ca="1">IF(ISNA($A17),"",IFERROR(SUMIFS(D_D[PROD_MTD],D_D[MT],5,D_D[CAT],SMS, D_D[EP],-1,D_D[LOC],$A17),0))</f>
        <v>105</v>
      </c>
      <c r="I17" s="174">
        <f ca="1">IF(ISNA($A17),"",IFERROR(SUMIFS(D_D[ADCM],D_D[MT],5,D_D[CAT],SMS, D_D[EP],-1,D_D[LOC],$A17),0))</f>
        <v>165.6</v>
      </c>
      <c r="J17" s="172">
        <f ca="1">IF(ISNA($A17),"",IFERROR(SUMIFS(D_D[PROD_FYTD],D_D[MT],5,D_D[CAT],SMS, D_D[EP],-1,D_D[LOC],$A17),0))</f>
        <v>748</v>
      </c>
      <c r="K17" s="174">
        <f ca="1">IF(ISNA($A17),"",IFERROR(SUMIFS(D_D[ADCF],D_D[MT],5,D_D[CAT],SMS, D_D[EP],-1,D_D[LOC],$A17),0))</f>
        <v>136.68</v>
      </c>
      <c r="L17" s="99">
        <f ca="1">IF(ISNA($A17),"",IFERROR(SUMIFS(D_D[INV],D_D[MT],8,D_D[CAT],SMS,D_D[LOC],$A17),0))</f>
        <v>0.95435000000000003</v>
      </c>
      <c r="M17" s="99">
        <f ca="1">IF(ISNA($A17),"",IFERROR(SUMIFS(D_D[BL],D_D[MT],8,D_D[CAT],SMS,D_D[LOC],$A17),0))</f>
        <v>0.86948000000000003</v>
      </c>
      <c r="N17" s="99">
        <f ca="1">IF(ISNA($A17),"",IFERROR(SUMIFS(D_D[ADP],D_D[MT],8,D_D[CAT],SMS,D_D[LOC],$A17),0))</f>
        <v>0.93152000000000001</v>
      </c>
      <c r="O17" s="99">
        <f ca="1">IF(ISNA($A17),"",IFERROR(SUMIFS(D_D[PROD_MTD],D_D[MT],8,D_D[CAT],SMS,D_D[LOC],$A17),0))</f>
        <v>3.8039999999999997E-2</v>
      </c>
      <c r="P17" s="99">
        <f ca="1">IF(ISNA($A17),"",IFERROR(SUMIFS(D_D[PROD_FYTD],D_D[MT],8,D_D[CAT],SMS,D_D[LOC],$A17),0))</f>
        <v>0.91812000000000005</v>
      </c>
      <c r="Q17" s="99">
        <f ca="1">IF(ISNA($A17),"",IFERROR(SUMIFS(D_D[ADCM],D_D[MT],8,D_D[CAT],SMS,D_D[LOC],$A17),0))</f>
        <v>5.4649999999999997E-2</v>
      </c>
      <c r="R17" s="6"/>
    </row>
    <row r="18" spans="1:18" ht="12.75" x14ac:dyDescent="0.2">
      <c r="A18" s="133" t="str">
        <f t="shared" ca="1" si="0"/>
        <v>315</v>
      </c>
      <c r="B18" s="23">
        <v>6</v>
      </c>
      <c r="C18" s="163" t="str">
        <f t="shared" ca="1" si="1"/>
        <v>Huntington</v>
      </c>
      <c r="D18" s="172">
        <f ca="1">IF(ISNA($A18),"",IFERROR(SUMIFS(D_D[INV],D_D[MT],5,D_D[CAT],SMS, D_D[EP],-1,D_D[LOC],$A18),0))</f>
        <v>3026</v>
      </c>
      <c r="E18" s="172">
        <f ca="1">IF(ISNA($A18),"",IFERROR(SUMIFS(D_D[BL],D_D[MT],5,D_D[CAT],SMS, D_D[EP],-1,D_D[LOC],$A18),0))</f>
        <v>829</v>
      </c>
      <c r="F18" s="173">
        <f t="shared" ca="1" si="2"/>
        <v>0.27395902181097159</v>
      </c>
      <c r="G18" s="174">
        <f ca="1">IF(ISNA($A18),"",IFERROR(SUMIFS(D_D[ADP],D_D[MT],5,D_D[CAT],SMS, D_D[EP],-1,D_D[LOC],$A18),0))</f>
        <v>97.59</v>
      </c>
      <c r="H18" s="172">
        <f ca="1">IF(ISNA($A18),"",IFERROR(SUMIFS(D_D[PROD_MTD],D_D[MT],5,D_D[CAT],SMS, D_D[EP],-1,D_D[LOC],$A18),0))</f>
        <v>319</v>
      </c>
      <c r="I18" s="174">
        <f ca="1">IF(ISNA($A18),"",IFERROR(SUMIFS(D_D[ADCM],D_D[MT],5,D_D[CAT],SMS, D_D[EP],-1,D_D[LOC],$A18),0))</f>
        <v>112.37</v>
      </c>
      <c r="J18" s="172">
        <f ca="1">IF(ISNA($A18),"",IFERROR(SUMIFS(D_D[PROD_FYTD],D_D[MT],5,D_D[CAT],SMS, D_D[EP],-1,D_D[LOC],$A18),0))</f>
        <v>1778</v>
      </c>
      <c r="K18" s="174">
        <f ca="1">IF(ISNA($A18),"",IFERROR(SUMIFS(D_D[ADCF],D_D[MT],5,D_D[CAT],SMS, D_D[EP],-1,D_D[LOC],$A18),0))</f>
        <v>105.19</v>
      </c>
      <c r="L18" s="99">
        <f ca="1">IF(ISNA($A18),"",IFERROR(SUMIFS(D_D[INV],D_D[MT],8,D_D[CAT],SMS,D_D[LOC],$A18),0))</f>
        <v>0.94793000000000005</v>
      </c>
      <c r="M18" s="99">
        <f ca="1">IF(ISNA($A18),"",IFERROR(SUMIFS(D_D[BL],D_D[MT],8,D_D[CAT],SMS,D_D[LOC],$A18),0))</f>
        <v>0.82811000000000001</v>
      </c>
      <c r="N18" s="99">
        <f ca="1">IF(ISNA($A18),"",IFERROR(SUMIFS(D_D[ADP],D_D[MT],8,D_D[CAT],SMS,D_D[LOC],$A18),0))</f>
        <v>0.87583</v>
      </c>
      <c r="O18" s="99">
        <f ca="1">IF(ISNA($A18),"",IFERROR(SUMIFS(D_D[PROD_MTD],D_D[MT],8,D_D[CAT],SMS,D_D[LOC],$A18),0))</f>
        <v>4.8140000000000002E-2</v>
      </c>
      <c r="P18" s="99">
        <f ca="1">IF(ISNA($A18),"",IFERROR(SUMIFS(D_D[PROD_FYTD],D_D[MT],8,D_D[CAT],SMS,D_D[LOC],$A18),0))</f>
        <v>0.90969</v>
      </c>
      <c r="Q18" s="99">
        <f ca="1">IF(ISNA($A18),"",IFERROR(SUMIFS(D_D[ADCM],D_D[MT],8,D_D[CAT],SMS,D_D[LOC],$A18),0))</f>
        <v>4.0489999999999998E-2</v>
      </c>
      <c r="R18" s="6"/>
    </row>
    <row r="19" spans="1:18" ht="12.75" x14ac:dyDescent="0.2">
      <c r="A19" s="133" t="str">
        <f t="shared" ca="1" si="0"/>
        <v>373</v>
      </c>
      <c r="B19" s="23">
        <v>7</v>
      </c>
      <c r="C19" s="163" t="str">
        <f t="shared" ca="1" si="1"/>
        <v>Manchester</v>
      </c>
      <c r="D19" s="172">
        <f ca="1">IF(ISNA($A19),"",IFERROR(SUMIFS(D_D[INV],D_D[MT],5,D_D[CAT],SMS, D_D[EP],-1,D_D[LOC],$A19),0))</f>
        <v>495</v>
      </c>
      <c r="E19" s="172">
        <f ca="1">IF(ISNA($A19),"",IFERROR(SUMIFS(D_D[BL],D_D[MT],5,D_D[CAT],SMS, D_D[EP],-1,D_D[LOC],$A19),0))</f>
        <v>270</v>
      </c>
      <c r="F19" s="173">
        <f t="shared" ca="1" si="2"/>
        <v>0.54545454545454541</v>
      </c>
      <c r="G19" s="174">
        <f ca="1">IF(ISNA($A19),"",IFERROR(SUMIFS(D_D[ADP],D_D[MT],5,D_D[CAT],SMS, D_D[EP],-1,D_D[LOC],$A19),0))</f>
        <v>133.52000000000001</v>
      </c>
      <c r="H19" s="172">
        <f ca="1">IF(ISNA($A19),"",IFERROR(SUMIFS(D_D[PROD_MTD],D_D[MT],5,D_D[CAT],SMS, D_D[EP],-1,D_D[LOC],$A19),0))</f>
        <v>16</v>
      </c>
      <c r="I19" s="174">
        <f ca="1">IF(ISNA($A19),"",IFERROR(SUMIFS(D_D[ADCM],D_D[MT],5,D_D[CAT],SMS, D_D[EP],-1,D_D[LOC],$A19),0))</f>
        <v>138.38</v>
      </c>
      <c r="J19" s="172">
        <f ca="1">IF(ISNA($A19),"",IFERROR(SUMIFS(D_D[PROD_FYTD],D_D[MT],5,D_D[CAT],SMS, D_D[EP],-1,D_D[LOC],$A19),0))</f>
        <v>235</v>
      </c>
      <c r="K19" s="174">
        <f ca="1">IF(ISNA($A19),"",IFERROR(SUMIFS(D_D[ADCF],D_D[MT],5,D_D[CAT],SMS, D_D[EP],-1,D_D[LOC],$A19),0))</f>
        <v>153.97</v>
      </c>
      <c r="L19" s="99">
        <f ca="1">IF(ISNA($A19),"",IFERROR(SUMIFS(D_D[INV],D_D[MT],8,D_D[CAT],SMS,D_D[LOC],$A19),0))</f>
        <v>0.95</v>
      </c>
      <c r="M19" s="99">
        <f ca="1">IF(ISNA($A19),"",IFERROR(SUMIFS(D_D[BL],D_D[MT],8,D_D[CAT],SMS,D_D[LOC],$A19),0))</f>
        <v>0.78754000000000002</v>
      </c>
      <c r="N19" s="99">
        <f ca="1">IF(ISNA($A19),"",IFERROR(SUMIFS(D_D[ADP],D_D[MT],8,D_D[CAT],SMS,D_D[LOC],$A19),0))</f>
        <v>0.84807999999999995</v>
      </c>
      <c r="O19" s="99">
        <f ca="1">IF(ISNA($A19),"",IFERROR(SUMIFS(D_D[PROD_MTD],D_D[MT],8,D_D[CAT],SMS,D_D[LOC],$A19),0))</f>
        <v>5.74E-2</v>
      </c>
      <c r="P19" s="99">
        <f ca="1">IF(ISNA($A19),"",IFERROR(SUMIFS(D_D[PROD_FYTD],D_D[MT],8,D_D[CAT],SMS,D_D[LOC],$A19),0))</f>
        <v>0.86739999999999995</v>
      </c>
      <c r="Q19" s="99">
        <f ca="1">IF(ISNA($A19),"",IFERROR(SUMIFS(D_D[ADCM],D_D[MT],8,D_D[CAT],SMS,D_D[LOC],$A19),0))</f>
        <v>6.096E-2</v>
      </c>
      <c r="R19" s="6"/>
    </row>
    <row r="20" spans="1:18" ht="12.75" x14ac:dyDescent="0.2">
      <c r="A20" s="133" t="str">
        <f t="shared" ca="1" si="0"/>
        <v>306</v>
      </c>
      <c r="B20" s="23">
        <v>8</v>
      </c>
      <c r="C20" s="163" t="str">
        <f t="shared" ca="1" si="1"/>
        <v>New York</v>
      </c>
      <c r="D20" s="172">
        <f ca="1">IF(ISNA($A20),"",IFERROR(SUMIFS(D_D[INV],D_D[MT],5,D_D[CAT],SMS, D_D[EP],-1,D_D[LOC],$A20),0))</f>
        <v>1621</v>
      </c>
      <c r="E20" s="172">
        <f ca="1">IF(ISNA($A20),"",IFERROR(SUMIFS(D_D[BL],D_D[MT],5,D_D[CAT],SMS, D_D[EP],-1,D_D[LOC],$A20),0))</f>
        <v>621</v>
      </c>
      <c r="F20" s="173">
        <f t="shared" ca="1" si="2"/>
        <v>0.38309685379395436</v>
      </c>
      <c r="G20" s="174">
        <f ca="1">IF(ISNA($A20),"",IFERROR(SUMIFS(D_D[ADP],D_D[MT],5,D_D[CAT],SMS, D_D[EP],-1,D_D[LOC],$A20),0))</f>
        <v>117.81</v>
      </c>
      <c r="H20" s="172">
        <f ca="1">IF(ISNA($A20),"",IFERROR(SUMIFS(D_D[PROD_MTD],D_D[MT],5,D_D[CAT],SMS, D_D[EP],-1,D_D[LOC],$A20),0))</f>
        <v>248</v>
      </c>
      <c r="I20" s="174">
        <f ca="1">IF(ISNA($A20),"",IFERROR(SUMIFS(D_D[ADCM],D_D[MT],5,D_D[CAT],SMS, D_D[EP],-1,D_D[LOC],$A20),0))</f>
        <v>116.86</v>
      </c>
      <c r="J20" s="172">
        <f ca="1">IF(ISNA($A20),"",IFERROR(SUMIFS(D_D[PROD_FYTD],D_D[MT],5,D_D[CAT],SMS, D_D[EP],-1,D_D[LOC],$A20),0))</f>
        <v>1903</v>
      </c>
      <c r="K20" s="174">
        <f ca="1">IF(ISNA($A20),"",IFERROR(SUMIFS(D_D[ADCF],D_D[MT],5,D_D[CAT],SMS, D_D[EP],-1,D_D[LOC],$A20),0))</f>
        <v>114.13</v>
      </c>
      <c r="L20" s="99">
        <f ca="1">IF(ISNA($A20),"",IFERROR(SUMIFS(D_D[INV],D_D[MT],8,D_D[CAT],SMS,D_D[LOC],$A20),0))</f>
        <v>0.98231999999999997</v>
      </c>
      <c r="M20" s="99">
        <f ca="1">IF(ISNA($A20),"",IFERROR(SUMIFS(D_D[BL],D_D[MT],8,D_D[CAT],SMS,D_D[LOC],$A20),0))</f>
        <v>0.92793999999999999</v>
      </c>
      <c r="N20" s="99">
        <f ca="1">IF(ISNA($A20),"",IFERROR(SUMIFS(D_D[ADP],D_D[MT],8,D_D[CAT],SMS,D_D[LOC],$A20),0))</f>
        <v>0.85770999999999997</v>
      </c>
      <c r="O20" s="99">
        <f ca="1">IF(ISNA($A20),"",IFERROR(SUMIFS(D_D[PROD_MTD],D_D[MT],8,D_D[CAT],SMS,D_D[LOC],$A20),0))</f>
        <v>5.4489999999999997E-2</v>
      </c>
      <c r="P20" s="99">
        <f ca="1">IF(ISNA($A20),"",IFERROR(SUMIFS(D_D[PROD_FYTD],D_D[MT],8,D_D[CAT],SMS,D_D[LOC],$A20),0))</f>
        <v>0.90900999999999998</v>
      </c>
      <c r="Q20" s="99">
        <f ca="1">IF(ISNA($A20),"",IFERROR(SUMIFS(D_D[ADCM],D_D[MT],8,D_D[CAT],SMS,D_D[LOC],$A20),0))</f>
        <v>4.3540000000000002E-2</v>
      </c>
      <c r="R20" s="6"/>
    </row>
    <row r="21" spans="1:18" ht="12.75" x14ac:dyDescent="0.2">
      <c r="A21" s="133" t="str">
        <f t="shared" ca="1" si="0"/>
        <v>309</v>
      </c>
      <c r="B21" s="23">
        <v>9</v>
      </c>
      <c r="C21" s="163" t="str">
        <f t="shared" ca="1" si="1"/>
        <v>Newark</v>
      </c>
      <c r="D21" s="172">
        <f ca="1">IF(ISNA($A21),"",IFERROR(SUMIFS(D_D[INV],D_D[MT],5,D_D[CAT],SMS, D_D[EP],-1,D_D[LOC],$A21),0))</f>
        <v>698</v>
      </c>
      <c r="E21" s="172">
        <f ca="1">IF(ISNA($A21),"",IFERROR(SUMIFS(D_D[BL],D_D[MT],5,D_D[CAT],SMS, D_D[EP],-1,D_D[LOC],$A21),0))</f>
        <v>305</v>
      </c>
      <c r="F21" s="173">
        <f t="shared" ca="1" si="2"/>
        <v>0.43696275071633239</v>
      </c>
      <c r="G21" s="174">
        <f ca="1">IF(ISNA($A21),"",IFERROR(SUMIFS(D_D[ADP],D_D[MT],5,D_D[CAT],SMS, D_D[EP],-1,D_D[LOC],$A21),0))</f>
        <v>122.4</v>
      </c>
      <c r="H21" s="172">
        <f ca="1">IF(ISNA($A21),"",IFERROR(SUMIFS(D_D[PROD_MTD],D_D[MT],5,D_D[CAT],SMS, D_D[EP],-1,D_D[LOC],$A21),0))</f>
        <v>73</v>
      </c>
      <c r="I21" s="174">
        <f ca="1">IF(ISNA($A21),"",IFERROR(SUMIFS(D_D[ADCM],D_D[MT],5,D_D[CAT],SMS, D_D[EP],-1,D_D[LOC],$A21),0))</f>
        <v>182.78</v>
      </c>
      <c r="J21" s="172">
        <f ca="1">IF(ISNA($A21),"",IFERROR(SUMIFS(D_D[PROD_FYTD],D_D[MT],5,D_D[CAT],SMS, D_D[EP],-1,D_D[LOC],$A21),0))</f>
        <v>531</v>
      </c>
      <c r="K21" s="174">
        <f ca="1">IF(ISNA($A21),"",IFERROR(SUMIFS(D_D[ADCF],D_D[MT],5,D_D[CAT],SMS, D_D[EP],-1,D_D[LOC],$A21),0))</f>
        <v>158.81</v>
      </c>
      <c r="L21" s="99">
        <f ca="1">IF(ISNA($A21),"",IFERROR(SUMIFS(D_D[INV],D_D[MT],8,D_D[CAT],SMS,D_D[LOC],$A21),0))</f>
        <v>0.97389000000000003</v>
      </c>
      <c r="M21" s="99">
        <f ca="1">IF(ISNA($A21),"",IFERROR(SUMIFS(D_D[BL],D_D[MT],8,D_D[CAT],SMS,D_D[LOC],$A21),0))</f>
        <v>0.89763999999999999</v>
      </c>
      <c r="N21" s="99">
        <f ca="1">IF(ISNA($A21),"",IFERROR(SUMIFS(D_D[ADP],D_D[MT],8,D_D[CAT],SMS,D_D[LOC],$A21),0))</f>
        <v>0.89929999999999999</v>
      </c>
      <c r="O21" s="99">
        <f ca="1">IF(ISNA($A21),"",IFERROR(SUMIFS(D_D[PROD_MTD],D_D[MT],8,D_D[CAT],SMS,D_D[LOC],$A21),0))</f>
        <v>3.9690000000000003E-2</v>
      </c>
      <c r="P21" s="99">
        <f ca="1">IF(ISNA($A21),"",IFERROR(SUMIFS(D_D[PROD_FYTD],D_D[MT],8,D_D[CAT],SMS,D_D[LOC],$A21),0))</f>
        <v>0.84335000000000004</v>
      </c>
      <c r="Q21" s="99">
        <f ca="1">IF(ISNA($A21),"",IFERROR(SUMIFS(D_D[ADCM],D_D[MT],8,D_D[CAT],SMS,D_D[LOC],$A21),0))</f>
        <v>5.3350000000000002E-2</v>
      </c>
      <c r="R21" s="6"/>
    </row>
    <row r="22" spans="1:18" ht="12.75" x14ac:dyDescent="0.2">
      <c r="A22" s="133" t="str">
        <f t="shared" ca="1" si="0"/>
        <v>310</v>
      </c>
      <c r="B22" s="23">
        <v>10</v>
      </c>
      <c r="C22" s="163" t="str">
        <f t="shared" ca="1" si="1"/>
        <v>Philadelphia</v>
      </c>
      <c r="D22" s="172">
        <f ca="1">IF(ISNA($A22),"",IFERROR(SUMIFS(D_D[INV],D_D[MT],5,D_D[CAT],SMS, D_D[EP],-1,D_D[LOC],$A22),0))</f>
        <v>3340</v>
      </c>
      <c r="E22" s="172">
        <f ca="1">IF(ISNA($A22),"",IFERROR(SUMIFS(D_D[BL],D_D[MT],5,D_D[CAT],SMS, D_D[EP],-1,D_D[LOC],$A22),0))</f>
        <v>884</v>
      </c>
      <c r="F22" s="173">
        <f t="shared" ca="1" si="2"/>
        <v>0.26467065868263473</v>
      </c>
      <c r="G22" s="174">
        <f ca="1">IF(ISNA($A22),"",IFERROR(SUMIFS(D_D[ADP],D_D[MT],5,D_D[CAT],SMS, D_D[EP],-1,D_D[LOC],$A22),0))</f>
        <v>104.74</v>
      </c>
      <c r="H22" s="172">
        <f ca="1">IF(ISNA($A22),"",IFERROR(SUMIFS(D_D[PROD_MTD],D_D[MT],5,D_D[CAT],SMS, D_D[EP],-1,D_D[LOC],$A22),0))</f>
        <v>439</v>
      </c>
      <c r="I22" s="174">
        <f ca="1">IF(ISNA($A22),"",IFERROR(SUMIFS(D_D[ADCM],D_D[MT],5,D_D[CAT],SMS, D_D[EP],-1,D_D[LOC],$A22),0))</f>
        <v>120.82</v>
      </c>
      <c r="J22" s="172">
        <f ca="1">IF(ISNA($A22),"",IFERROR(SUMIFS(D_D[PROD_FYTD],D_D[MT],5,D_D[CAT],SMS, D_D[EP],-1,D_D[LOC],$A22),0))</f>
        <v>3046</v>
      </c>
      <c r="K22" s="174">
        <f ca="1">IF(ISNA($A22),"",IFERROR(SUMIFS(D_D[ADCF],D_D[MT],5,D_D[CAT],SMS, D_D[EP],-1,D_D[LOC],$A22),0))</f>
        <v>115.9</v>
      </c>
      <c r="L22" s="99">
        <f ca="1">IF(ISNA($A22),"",IFERROR(SUMIFS(D_D[INV],D_D[MT],8,D_D[CAT],SMS,D_D[LOC],$A22),0))</f>
        <v>0.92267999999999994</v>
      </c>
      <c r="M22" s="99">
        <f ca="1">IF(ISNA($A22),"",IFERROR(SUMIFS(D_D[BL],D_D[MT],8,D_D[CAT],SMS,D_D[LOC],$A22),0))</f>
        <v>0.86770000000000003</v>
      </c>
      <c r="N22" s="99">
        <f ca="1">IF(ISNA($A22),"",IFERROR(SUMIFS(D_D[ADP],D_D[MT],8,D_D[CAT],SMS,D_D[LOC],$A22),0))</f>
        <v>0.90205999999999997</v>
      </c>
      <c r="O22" s="99">
        <f ca="1">IF(ISNA($A22),"",IFERROR(SUMIFS(D_D[PROD_MTD],D_D[MT],8,D_D[CAT],SMS,D_D[LOC],$A22),0))</f>
        <v>4.0460000000000003E-2</v>
      </c>
      <c r="P22" s="99">
        <f ca="1">IF(ISNA($A22),"",IFERROR(SUMIFS(D_D[PROD_FYTD],D_D[MT],8,D_D[CAT],SMS,D_D[LOC],$A22),0))</f>
        <v>0.88536000000000004</v>
      </c>
      <c r="Q22" s="99">
        <f ca="1">IF(ISNA($A22),"",IFERROR(SUMIFS(D_D[ADCM],D_D[MT],8,D_D[CAT],SMS,D_D[LOC],$A22),0))</f>
        <v>4.879E-2</v>
      </c>
      <c r="R22" s="6"/>
    </row>
    <row r="23" spans="1:18" ht="12.75" x14ac:dyDescent="0.2">
      <c r="A23" s="133" t="str">
        <f t="shared" ca="1" si="0"/>
        <v>311</v>
      </c>
      <c r="B23" s="23">
        <v>11</v>
      </c>
      <c r="C23" s="163" t="str">
        <f t="shared" ca="1" si="1"/>
        <v>Pittsburgh</v>
      </c>
      <c r="D23" s="172">
        <f ca="1">IF(ISNA($A23),"",IFERROR(SUMIFS(D_D[INV],D_D[MT],5,D_D[CAT],SMS, D_D[EP],-1,D_D[LOC],$A23),0))</f>
        <v>853</v>
      </c>
      <c r="E23" s="172">
        <f ca="1">IF(ISNA($A23),"",IFERROR(SUMIFS(D_D[BL],D_D[MT],5,D_D[CAT],SMS, D_D[EP],-1,D_D[LOC],$A23),0))</f>
        <v>328</v>
      </c>
      <c r="F23" s="173">
        <f t="shared" ca="1" si="2"/>
        <v>0.38452520515826494</v>
      </c>
      <c r="G23" s="174">
        <f ca="1">IF(ISNA($A23),"",IFERROR(SUMIFS(D_D[ADP],D_D[MT],5,D_D[CAT],SMS, D_D[EP],-1,D_D[LOC],$A23),0))</f>
        <v>105</v>
      </c>
      <c r="H23" s="172">
        <f ca="1">IF(ISNA($A23),"",IFERROR(SUMIFS(D_D[PROD_MTD],D_D[MT],5,D_D[CAT],SMS, D_D[EP],-1,D_D[LOC],$A23),0))</f>
        <v>185</v>
      </c>
      <c r="I23" s="174">
        <f ca="1">IF(ISNA($A23),"",IFERROR(SUMIFS(D_D[ADCM],D_D[MT],5,D_D[CAT],SMS, D_D[EP],-1,D_D[LOC],$A23),0))</f>
        <v>166.46</v>
      </c>
      <c r="J23" s="172">
        <f ca="1">IF(ISNA($A23),"",IFERROR(SUMIFS(D_D[PROD_FYTD],D_D[MT],5,D_D[CAT],SMS, D_D[EP],-1,D_D[LOC],$A23),0))</f>
        <v>1149</v>
      </c>
      <c r="K23" s="174">
        <f ca="1">IF(ISNA($A23),"",IFERROR(SUMIFS(D_D[ADCF],D_D[MT],5,D_D[CAT],SMS, D_D[EP],-1,D_D[LOC],$A23),0))</f>
        <v>154.9</v>
      </c>
      <c r="L23" s="99">
        <f ca="1">IF(ISNA($A23),"",IFERROR(SUMIFS(D_D[INV],D_D[MT],8,D_D[CAT],SMS,D_D[LOC],$A23),0))</f>
        <v>0.89471000000000001</v>
      </c>
      <c r="M23" s="99">
        <f ca="1">IF(ISNA($A23),"",IFERROR(SUMIFS(D_D[BL],D_D[MT],8,D_D[CAT],SMS,D_D[LOC],$A23),0))</f>
        <v>0.78591999999999995</v>
      </c>
      <c r="N23" s="99">
        <f ca="1">IF(ISNA($A23),"",IFERROR(SUMIFS(D_D[ADP],D_D[MT],8,D_D[CAT],SMS,D_D[LOC],$A23),0))</f>
        <v>0.83774999999999999</v>
      </c>
      <c r="O23" s="99">
        <f ca="1">IF(ISNA($A23),"",IFERROR(SUMIFS(D_D[PROD_MTD],D_D[MT],8,D_D[CAT],SMS,D_D[LOC],$A23),0))</f>
        <v>5.2929999999999998E-2</v>
      </c>
      <c r="P23" s="99">
        <f ca="1">IF(ISNA($A23),"",IFERROR(SUMIFS(D_D[PROD_FYTD],D_D[MT],8,D_D[CAT],SMS,D_D[LOC],$A23),0))</f>
        <v>0.88039999999999996</v>
      </c>
      <c r="Q23" s="99">
        <f ca="1">IF(ISNA($A23),"",IFERROR(SUMIFS(D_D[ADCM],D_D[MT],8,D_D[CAT],SMS,D_D[LOC],$A23),0))</f>
        <v>5.7230000000000003E-2</v>
      </c>
      <c r="R23" s="6"/>
    </row>
    <row r="24" spans="1:18" ht="12.75" x14ac:dyDescent="0.2">
      <c r="A24" s="133" t="str">
        <f t="shared" ca="1" si="0"/>
        <v>304</v>
      </c>
      <c r="B24" s="23">
        <v>12</v>
      </c>
      <c r="C24" s="163" t="str">
        <f t="shared" ca="1" si="1"/>
        <v>Providence</v>
      </c>
      <c r="D24" s="172">
        <f ca="1">IF(ISNA($A24),"",IFERROR(SUMIFS(D_D[INV],D_D[MT],5,D_D[CAT],SMS, D_D[EP],-1,D_D[LOC],$A24),0))</f>
        <v>1722</v>
      </c>
      <c r="E24" s="172">
        <f ca="1">IF(ISNA($A24),"",IFERROR(SUMIFS(D_D[BL],D_D[MT],5,D_D[CAT],SMS, D_D[EP],-1,D_D[LOC],$A24),0))</f>
        <v>440</v>
      </c>
      <c r="F24" s="173">
        <f t="shared" ca="1" si="2"/>
        <v>0.25551684088269455</v>
      </c>
      <c r="G24" s="174">
        <f ca="1">IF(ISNA($A24),"",IFERROR(SUMIFS(D_D[ADP],D_D[MT],5,D_D[CAT],SMS, D_D[EP],-1,D_D[LOC],$A24),0))</f>
        <v>86.19</v>
      </c>
      <c r="H24" s="172">
        <f ca="1">IF(ISNA($A24),"",IFERROR(SUMIFS(D_D[PROD_MTD],D_D[MT],5,D_D[CAT],SMS, D_D[EP],-1,D_D[LOC],$A24),0))</f>
        <v>384</v>
      </c>
      <c r="I24" s="174">
        <f ca="1">IF(ISNA($A24),"",IFERROR(SUMIFS(D_D[ADCM],D_D[MT],5,D_D[CAT],SMS, D_D[EP],-1,D_D[LOC],$A24),0))</f>
        <v>97.63</v>
      </c>
      <c r="J24" s="172">
        <f ca="1">IF(ISNA($A24),"",IFERROR(SUMIFS(D_D[PROD_FYTD],D_D[MT],5,D_D[CAT],SMS, D_D[EP],-1,D_D[LOC],$A24),0))</f>
        <v>2796</v>
      </c>
      <c r="K24" s="174">
        <f ca="1">IF(ISNA($A24),"",IFERROR(SUMIFS(D_D[ADCF],D_D[MT],5,D_D[CAT],SMS, D_D[EP],-1,D_D[LOC],$A24),0))</f>
        <v>86.1</v>
      </c>
      <c r="L24" s="99">
        <f ca="1">IF(ISNA($A24),"",IFERROR(SUMIFS(D_D[INV],D_D[MT],8,D_D[CAT],SMS,D_D[LOC],$A24),0))</f>
        <v>0.96538000000000002</v>
      </c>
      <c r="M24" s="99">
        <f ca="1">IF(ISNA($A24),"",IFERROR(SUMIFS(D_D[BL],D_D[MT],8,D_D[CAT],SMS,D_D[LOC],$A24),0))</f>
        <v>0.81786000000000003</v>
      </c>
      <c r="N24" s="99">
        <f ca="1">IF(ISNA($A24),"",IFERROR(SUMIFS(D_D[ADP],D_D[MT],8,D_D[CAT],SMS,D_D[LOC],$A24),0))</f>
        <v>0.86926999999999999</v>
      </c>
      <c r="O24" s="99">
        <f ca="1">IF(ISNA($A24),"",IFERROR(SUMIFS(D_D[PROD_MTD],D_D[MT],8,D_D[CAT],SMS,D_D[LOC],$A24),0))</f>
        <v>4.6600000000000003E-2</v>
      </c>
      <c r="P24" s="99">
        <f ca="1">IF(ISNA($A24),"",IFERROR(SUMIFS(D_D[PROD_FYTD],D_D[MT],8,D_D[CAT],SMS,D_D[LOC],$A24),0))</f>
        <v>0.91476999999999997</v>
      </c>
      <c r="Q24" s="99">
        <f ca="1">IF(ISNA($A24),"",IFERROR(SUMIFS(D_D[ADCM],D_D[MT],8,D_D[CAT],SMS,D_D[LOC],$A24),0))</f>
        <v>4.9119999999999997E-2</v>
      </c>
      <c r="R24" s="6"/>
    </row>
    <row r="25" spans="1:18" ht="12.75" x14ac:dyDescent="0.2">
      <c r="A25" s="133" t="str">
        <f t="shared" ca="1" si="0"/>
        <v>314</v>
      </c>
      <c r="B25" s="23">
        <v>13</v>
      </c>
      <c r="C25" s="163" t="str">
        <f t="shared" ca="1" si="1"/>
        <v>Roanoke</v>
      </c>
      <c r="D25" s="172">
        <f ca="1">IF(ISNA($A25),"",IFERROR(SUMIFS(D_D[INV],D_D[MT],5,D_D[CAT],SMS, D_D[EP],-1,D_D[LOC],$A25),0))</f>
        <v>3275</v>
      </c>
      <c r="E25" s="172">
        <f ca="1">IF(ISNA($A25),"",IFERROR(SUMIFS(D_D[BL],D_D[MT],5,D_D[CAT],SMS, D_D[EP],-1,D_D[LOC],$A25),0))</f>
        <v>906</v>
      </c>
      <c r="F25" s="173">
        <f t="shared" ca="1" si="2"/>
        <v>0.27664122137404579</v>
      </c>
      <c r="G25" s="174">
        <f ca="1">IF(ISNA($A25),"",IFERROR(SUMIFS(D_D[ADP],D_D[MT],5,D_D[CAT],SMS, D_D[EP],-1,D_D[LOC],$A25),0))</f>
        <v>100.54</v>
      </c>
      <c r="H25" s="172">
        <f ca="1">IF(ISNA($A25),"",IFERROR(SUMIFS(D_D[PROD_MTD],D_D[MT],5,D_D[CAT],SMS, D_D[EP],-1,D_D[LOC],$A25),0))</f>
        <v>538</v>
      </c>
      <c r="I25" s="174">
        <f ca="1">IF(ISNA($A25),"",IFERROR(SUMIFS(D_D[ADCM],D_D[MT],5,D_D[CAT],SMS, D_D[EP],-1,D_D[LOC],$A25),0))</f>
        <v>114.63</v>
      </c>
      <c r="J25" s="172">
        <f ca="1">IF(ISNA($A25),"",IFERROR(SUMIFS(D_D[PROD_FYTD],D_D[MT],5,D_D[CAT],SMS, D_D[EP],-1,D_D[LOC],$A25),0))</f>
        <v>3256</v>
      </c>
      <c r="K25" s="174">
        <f ca="1">IF(ISNA($A25),"",IFERROR(SUMIFS(D_D[ADCF],D_D[MT],5,D_D[CAT],SMS, D_D[EP],-1,D_D[LOC],$A25),0))</f>
        <v>111.56</v>
      </c>
      <c r="L25" s="99">
        <f ca="1">IF(ISNA($A25),"",IFERROR(SUMIFS(D_D[INV],D_D[MT],8,D_D[CAT],SMS,D_D[LOC],$A25),0))</f>
        <v>0.92998000000000003</v>
      </c>
      <c r="M25" s="99">
        <f ca="1">IF(ISNA($A25),"",IFERROR(SUMIFS(D_D[BL],D_D[MT],8,D_D[CAT],SMS,D_D[LOC],$A25),0))</f>
        <v>0.88482000000000005</v>
      </c>
      <c r="N25" s="99">
        <f ca="1">IF(ISNA($A25),"",IFERROR(SUMIFS(D_D[ADP],D_D[MT],8,D_D[CAT],SMS,D_D[LOC],$A25),0))</f>
        <v>0.86277999999999999</v>
      </c>
      <c r="O25" s="99">
        <f ca="1">IF(ISNA($A25),"",IFERROR(SUMIFS(D_D[PROD_MTD],D_D[MT],8,D_D[CAT],SMS,D_D[LOC],$A25),0))</f>
        <v>5.1279999999999999E-2</v>
      </c>
      <c r="P25" s="99">
        <f ca="1">IF(ISNA($A25),"",IFERROR(SUMIFS(D_D[PROD_FYTD],D_D[MT],8,D_D[CAT],SMS,D_D[LOC],$A25),0))</f>
        <v>0.90134000000000003</v>
      </c>
      <c r="Q25" s="99">
        <f ca="1">IF(ISNA($A25),"",IFERROR(SUMIFS(D_D[ADCM],D_D[MT],8,D_D[CAT],SMS,D_D[LOC],$A25),0))</f>
        <v>4.2380000000000001E-2</v>
      </c>
      <c r="R25" s="6"/>
    </row>
    <row r="26" spans="1:18" ht="12.75" x14ac:dyDescent="0.2">
      <c r="A26" s="133" t="str">
        <f t="shared" ca="1" si="0"/>
        <v>402</v>
      </c>
      <c r="B26" s="23">
        <v>14</v>
      </c>
      <c r="C26" s="163" t="str">
        <f t="shared" ca="1" si="1"/>
        <v>Togus</v>
      </c>
      <c r="D26" s="172">
        <f ca="1">IF(ISNA($A26),"",IFERROR(SUMIFS(D_D[INV],D_D[MT],5,D_D[CAT],SMS, D_D[EP],-1,D_D[LOC],$A26),0))</f>
        <v>2096</v>
      </c>
      <c r="E26" s="172">
        <f ca="1">IF(ISNA($A26),"",IFERROR(SUMIFS(D_D[BL],D_D[MT],5,D_D[CAT],SMS, D_D[EP],-1,D_D[LOC],$A26),0))</f>
        <v>470</v>
      </c>
      <c r="F26" s="173">
        <f t="shared" ca="1" si="2"/>
        <v>0.22423664122137404</v>
      </c>
      <c r="G26" s="174">
        <f ca="1">IF(ISNA($A26),"",IFERROR(SUMIFS(D_D[ADP],D_D[MT],5,D_D[CAT],SMS, D_D[EP],-1,D_D[LOC],$A26),0))</f>
        <v>89.29</v>
      </c>
      <c r="H26" s="172">
        <f ca="1">IF(ISNA($A26),"",IFERROR(SUMIFS(D_D[PROD_MTD],D_D[MT],5,D_D[CAT],SMS, D_D[EP],-1,D_D[LOC],$A26),0))</f>
        <v>273</v>
      </c>
      <c r="I26" s="174">
        <f ca="1">IF(ISNA($A26),"",IFERROR(SUMIFS(D_D[ADCM],D_D[MT],5,D_D[CAT],SMS, D_D[EP],-1,D_D[LOC],$A26),0))</f>
        <v>113.18</v>
      </c>
      <c r="J26" s="172">
        <f ca="1">IF(ISNA($A26),"",IFERROR(SUMIFS(D_D[PROD_FYTD],D_D[MT],5,D_D[CAT],SMS, D_D[EP],-1,D_D[LOC],$A26),0))</f>
        <v>1643</v>
      </c>
      <c r="K26" s="174">
        <f ca="1">IF(ISNA($A26),"",IFERROR(SUMIFS(D_D[ADCF],D_D[MT],5,D_D[CAT],SMS, D_D[EP],-1,D_D[LOC],$A26),0))</f>
        <v>102.75</v>
      </c>
      <c r="L26" s="99">
        <f ca="1">IF(ISNA($A26),"",IFERROR(SUMIFS(D_D[INV],D_D[MT],8,D_D[CAT],SMS,D_D[LOC],$A26),0))</f>
        <v>0.97252000000000005</v>
      </c>
      <c r="M26" s="99">
        <f ca="1">IF(ISNA($A26),"",IFERROR(SUMIFS(D_D[BL],D_D[MT],8,D_D[CAT],SMS,D_D[LOC],$A26),0))</f>
        <v>0.92056000000000004</v>
      </c>
      <c r="N26" s="99">
        <f ca="1">IF(ISNA($A26),"",IFERROR(SUMIFS(D_D[ADP],D_D[MT],8,D_D[CAT],SMS,D_D[LOC],$A26),0))</f>
        <v>0.91744000000000003</v>
      </c>
      <c r="O26" s="99">
        <f ca="1">IF(ISNA($A26),"",IFERROR(SUMIFS(D_D[PROD_MTD],D_D[MT],8,D_D[CAT],SMS,D_D[LOC],$A26),0))</f>
        <v>3.9759999999999997E-2</v>
      </c>
      <c r="P26" s="99">
        <f ca="1">IF(ISNA($A26),"",IFERROR(SUMIFS(D_D[PROD_FYTD],D_D[MT],8,D_D[CAT],SMS,D_D[LOC],$A26),0))</f>
        <v>0.91971000000000003</v>
      </c>
      <c r="Q26" s="99">
        <f ca="1">IF(ISNA($A26),"",IFERROR(SUMIFS(D_D[ADCM],D_D[MT],8,D_D[CAT],SMS,D_D[LOC],$A26),0))</f>
        <v>4.267E-2</v>
      </c>
      <c r="R26" s="6"/>
    </row>
    <row r="27" spans="1:18" ht="12.75" x14ac:dyDescent="0.2">
      <c r="A27" s="133" t="str">
        <f t="shared" ca="1" si="0"/>
        <v>372</v>
      </c>
      <c r="B27" s="23">
        <v>15</v>
      </c>
      <c r="C27" s="163" t="str">
        <f t="shared" ca="1" si="1"/>
        <v>Washington DC</v>
      </c>
      <c r="D27" s="172">
        <f ca="1">IF(ISNA($A27),"",IFERROR(SUMIFS(D_D[INV],D_D[MT],5,D_D[CAT],SMS, D_D[EP],-1,D_D[LOC],$A27),0))</f>
        <v>3</v>
      </c>
      <c r="E27" s="172">
        <f ca="1">IF(ISNA($A27),"",IFERROR(SUMIFS(D_D[BL],D_D[MT],5,D_D[CAT],SMS, D_D[EP],-1,D_D[LOC],$A27),0))</f>
        <v>1</v>
      </c>
      <c r="F27" s="173">
        <f t="shared" ca="1" si="2"/>
        <v>0.33333333333333331</v>
      </c>
      <c r="G27" s="174">
        <f ca="1">IF(ISNA($A27),"",IFERROR(SUMIFS(D_D[ADP],D_D[MT],5,D_D[CAT],SMS, D_D[EP],-1,D_D[LOC],$A27),0))</f>
        <v>125.67</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0.89824999999999999</v>
      </c>
      <c r="O27" s="99">
        <f ca="1">IF(ISNA($A27),"",IFERROR(SUMIFS(D_D[PROD_MTD],D_D[MT],8,D_D[CAT],SMS,D_D[LOC],$A27),0))</f>
        <v>0.13439000000000001</v>
      </c>
      <c r="P27" s="99">
        <f ca="1">IF(ISNA($A27),"",IFERROR(SUMIFS(D_D[PROD_FYTD],D_D[MT],8,D_D[CAT],SMS,D_D[LOC],$A27),0))</f>
        <v>0.84196000000000004</v>
      </c>
      <c r="Q27" s="99">
        <f ca="1">IF(ISNA($A27),"",IFERROR(SUMIFS(D_D[ADCM],D_D[MT],8,D_D[CAT],SMS,D_D[LOC],$A27),0))</f>
        <v>6.6600000000000006E-2</v>
      </c>
      <c r="R27" s="6"/>
    </row>
    <row r="28" spans="1:18" ht="12.75" x14ac:dyDescent="0.2">
      <c r="A28" s="133" t="str">
        <f t="shared" ca="1" si="0"/>
        <v>405</v>
      </c>
      <c r="B28" s="23">
        <v>16</v>
      </c>
      <c r="C28" s="163" t="str">
        <f t="shared" ca="1" si="1"/>
        <v>White River Junction</v>
      </c>
      <c r="D28" s="172">
        <f ca="1">IF(ISNA($A28),"",IFERROR(SUMIFS(D_D[INV],D_D[MT],5,D_D[CAT],SMS, D_D[EP],-1,D_D[LOC],$A28),0))</f>
        <v>327</v>
      </c>
      <c r="E28" s="172">
        <f ca="1">IF(ISNA($A28),"",IFERROR(SUMIFS(D_D[BL],D_D[MT],5,D_D[CAT],SMS, D_D[EP],-1,D_D[LOC],$A28),0))</f>
        <v>171</v>
      </c>
      <c r="F28" s="173">
        <f t="shared" ca="1" si="2"/>
        <v>0.52293577981651373</v>
      </c>
      <c r="G28" s="174">
        <f ca="1">IF(ISNA($A28),"",IFERROR(SUMIFS(D_D[ADP],D_D[MT],5,D_D[CAT],SMS, D_D[EP],-1,D_D[LOC],$A28),0))</f>
        <v>126.53</v>
      </c>
      <c r="H28" s="172">
        <f ca="1">IF(ISNA($A28),"",IFERROR(SUMIFS(D_D[PROD_MTD],D_D[MT],5,D_D[CAT],SMS, D_D[EP],-1,D_D[LOC],$A28),0))</f>
        <v>22</v>
      </c>
      <c r="I28" s="174">
        <f ca="1">IF(ISNA($A28),"",IFERROR(SUMIFS(D_D[ADCM],D_D[MT],5,D_D[CAT],SMS, D_D[EP],-1,D_D[LOC],$A28),0))</f>
        <v>174.55</v>
      </c>
      <c r="J28" s="172">
        <f ca="1">IF(ISNA($A28),"",IFERROR(SUMIFS(D_D[PROD_FYTD],D_D[MT],5,D_D[CAT],SMS, D_D[EP],-1,D_D[LOC],$A28),0))</f>
        <v>206</v>
      </c>
      <c r="K28" s="174">
        <f ca="1">IF(ISNA($A28),"",IFERROR(SUMIFS(D_D[ADCF],D_D[MT],5,D_D[CAT],SMS, D_D[EP],-1,D_D[LOC],$A28),0))</f>
        <v>199.03</v>
      </c>
      <c r="L28" s="99">
        <f ca="1">IF(ISNA($A28),"",IFERROR(SUMIFS(D_D[INV],D_D[MT],8,D_D[CAT],SMS,D_D[LOC],$A28),0))</f>
        <v>0.97131000000000001</v>
      </c>
      <c r="M28" s="99">
        <f ca="1">IF(ISNA($A28),"",IFERROR(SUMIFS(D_D[BL],D_D[MT],8,D_D[CAT],SMS,D_D[LOC],$A28),0))</f>
        <v>0.91868000000000005</v>
      </c>
      <c r="N28" s="99">
        <f ca="1">IF(ISNA($A28),"",IFERROR(SUMIFS(D_D[ADP],D_D[MT],8,D_D[CAT],SMS,D_D[LOC],$A28),0))</f>
        <v>0.86475999999999997</v>
      </c>
      <c r="O28" s="99">
        <f ca="1">IF(ISNA($A28),"",IFERROR(SUMIFS(D_D[PROD_MTD],D_D[MT],8,D_D[CAT],SMS,D_D[LOC],$A28),0))</f>
        <v>4.2849999999999999E-2</v>
      </c>
      <c r="P28" s="99">
        <f ca="1">IF(ISNA($A28),"",IFERROR(SUMIFS(D_D[PROD_FYTD],D_D[MT],8,D_D[CAT],SMS,D_D[LOC],$A28),0))</f>
        <v>0.89098999999999995</v>
      </c>
      <c r="Q28" s="99">
        <f ca="1">IF(ISNA($A28),"",IFERROR(SUMIFS(D_D[ADCM],D_D[MT],8,D_D[CAT],SMS,D_D[LOC],$A28),0))</f>
        <v>4.7660000000000001E-2</v>
      </c>
      <c r="R28" s="6"/>
    </row>
    <row r="29" spans="1:18" ht="12.75" x14ac:dyDescent="0.2">
      <c r="A29" s="133" t="str">
        <f t="shared" ca="1" si="0"/>
        <v>460</v>
      </c>
      <c r="B29" s="23">
        <v>17</v>
      </c>
      <c r="C29" s="163" t="str">
        <f t="shared" ca="1" si="1"/>
        <v>Wilmington</v>
      </c>
      <c r="D29" s="172">
        <f ca="1">IF(ISNA($A29),"",IFERROR(SUMIFS(D_D[INV],D_D[MT],5,D_D[CAT],SMS, D_D[EP],-1,D_D[LOC],$A29),0))</f>
        <v>210</v>
      </c>
      <c r="E29" s="172">
        <f ca="1">IF(ISNA($A29),"",IFERROR(SUMIFS(D_D[BL],D_D[MT],5,D_D[CAT],SMS, D_D[EP],-1,D_D[LOC],$A29),0))</f>
        <v>126</v>
      </c>
      <c r="F29" s="173">
        <f t="shared" ca="1" si="2"/>
        <v>0.6</v>
      </c>
      <c r="G29" s="174">
        <f ca="1">IF(ISNA($A29),"",IFERROR(SUMIFS(D_D[ADP],D_D[MT],5,D_D[CAT],SMS, D_D[EP],-1,D_D[LOC],$A29),0))</f>
        <v>159.44</v>
      </c>
      <c r="H29" s="172">
        <f ca="1">IF(ISNA($A29),"",IFERROR(SUMIFS(D_D[PROD_MTD],D_D[MT],5,D_D[CAT],SMS, D_D[EP],-1,D_D[LOC],$A29),0))</f>
        <v>39</v>
      </c>
      <c r="I29" s="174">
        <f ca="1">IF(ISNA($A29),"",IFERROR(SUMIFS(D_D[ADCM],D_D[MT],5,D_D[CAT],SMS, D_D[EP],-1,D_D[LOC],$A29),0))</f>
        <v>186.79</v>
      </c>
      <c r="J29" s="172">
        <f ca="1">IF(ISNA($A29),"",IFERROR(SUMIFS(D_D[PROD_FYTD],D_D[MT],5,D_D[CAT],SMS, D_D[EP],-1,D_D[LOC],$A29),0))</f>
        <v>200</v>
      </c>
      <c r="K29" s="174">
        <f ca="1">IF(ISNA($A29),"",IFERROR(SUMIFS(D_D[ADCF],D_D[MT],5,D_D[CAT],SMS, D_D[EP],-1,D_D[LOC],$A29),0))</f>
        <v>185.08</v>
      </c>
      <c r="L29" s="99">
        <f ca="1">IF(ISNA($A29),"",IFERROR(SUMIFS(D_D[INV],D_D[MT],8,D_D[CAT],SMS,D_D[LOC],$A29),0))</f>
        <v>0.90095000000000003</v>
      </c>
      <c r="M29" s="99">
        <f ca="1">IF(ISNA($A29),"",IFERROR(SUMIFS(D_D[BL],D_D[MT],8,D_D[CAT],SMS,D_D[LOC],$A29),0))</f>
        <v>0.84214</v>
      </c>
      <c r="N29" s="99">
        <f ca="1">IF(ISNA($A29),"",IFERROR(SUMIFS(D_D[ADP],D_D[MT],8,D_D[CAT],SMS,D_D[LOC],$A29),0))</f>
        <v>0.86992000000000003</v>
      </c>
      <c r="O29" s="99">
        <f ca="1">IF(ISNA($A29),"",IFERROR(SUMIFS(D_D[PROD_MTD],D_D[MT],8,D_D[CAT],SMS,D_D[LOC],$A29),0))</f>
        <v>4.3860000000000003E-2</v>
      </c>
      <c r="P29" s="99">
        <f ca="1">IF(ISNA($A29),"",IFERROR(SUMIFS(D_D[PROD_FYTD],D_D[MT],8,D_D[CAT],SMS,D_D[LOC],$A29),0))</f>
        <v>0.91764000000000001</v>
      </c>
      <c r="Q29" s="99">
        <f ca="1">IF(ISNA($A29),"",IFERROR(SUMIFS(D_D[ADCM],D_D[MT],8,D_D[CAT],SMS,D_D[LOC],$A29),0))</f>
        <v>4.4429999999999997E-2</v>
      </c>
      <c r="R29" s="6"/>
    </row>
    <row r="30" spans="1:18" ht="12.75" x14ac:dyDescent="0.2">
      <c r="A30" s="133" t="str">
        <f t="shared" ca="1" si="0"/>
        <v>318</v>
      </c>
      <c r="B30" s="23">
        <v>18</v>
      </c>
      <c r="C30" s="163" t="str">
        <f t="shared" ca="1" si="1"/>
        <v>Winston-Salem</v>
      </c>
      <c r="D30" s="172">
        <f ca="1">IF(ISNA($A30),"",IFERROR(SUMIFS(D_D[INV],D_D[MT],5,D_D[CAT],SMS, D_D[EP],-1,D_D[LOC],$A30),0))</f>
        <v>5168</v>
      </c>
      <c r="E30" s="172">
        <f ca="1">IF(ISNA($A30),"",IFERROR(SUMIFS(D_D[BL],D_D[MT],5,D_D[CAT],SMS, D_D[EP],-1,D_D[LOC],$A30),0))</f>
        <v>1098</v>
      </c>
      <c r="F30" s="173">
        <f t="shared" ca="1" si="2"/>
        <v>0.21246130030959753</v>
      </c>
      <c r="G30" s="174">
        <f ca="1">IF(ISNA($A30),"",IFERROR(SUMIFS(D_D[ADP],D_D[MT],5,D_D[CAT],SMS, D_D[EP],-1,D_D[LOC],$A30),0))</f>
        <v>87.5</v>
      </c>
      <c r="H30" s="172">
        <f ca="1">IF(ISNA($A30),"",IFERROR(SUMIFS(D_D[PROD_MTD],D_D[MT],5,D_D[CAT],SMS, D_D[EP],-1,D_D[LOC],$A30),0))</f>
        <v>491</v>
      </c>
      <c r="I30" s="174">
        <f ca="1">IF(ISNA($A30),"",IFERROR(SUMIFS(D_D[ADCM],D_D[MT],5,D_D[CAT],SMS, D_D[EP],-1,D_D[LOC],$A30),0))</f>
        <v>116.91</v>
      </c>
      <c r="J30" s="172">
        <f ca="1">IF(ISNA($A30),"",IFERROR(SUMIFS(D_D[PROD_FYTD],D_D[MT],5,D_D[CAT],SMS, D_D[EP],-1,D_D[LOC],$A30),0))</f>
        <v>3079</v>
      </c>
      <c r="K30" s="174">
        <f ca="1">IF(ISNA($A30),"",IFERROR(SUMIFS(D_D[ADCF],D_D[MT],5,D_D[CAT],SMS, D_D[EP],-1,D_D[LOC],$A30),0))</f>
        <v>112.54</v>
      </c>
      <c r="L30" s="99">
        <f ca="1">IF(ISNA($A30),"",IFERROR(SUMIFS(D_D[INV],D_D[MT],8,D_D[CAT],SMS,D_D[LOC],$A30),0))</f>
        <v>0.94765999999999995</v>
      </c>
      <c r="M30" s="99">
        <f ca="1">IF(ISNA($A30),"",IFERROR(SUMIFS(D_D[BL],D_D[MT],8,D_D[CAT],SMS,D_D[LOC],$A30),0))</f>
        <v>0.77273000000000003</v>
      </c>
      <c r="N30" s="99">
        <f ca="1">IF(ISNA($A30),"",IFERROR(SUMIFS(D_D[ADP],D_D[MT],8,D_D[CAT],SMS,D_D[LOC],$A30),0))</f>
        <v>0.84855000000000003</v>
      </c>
      <c r="O30" s="99">
        <f ca="1">IF(ISNA($A30),"",IFERROR(SUMIFS(D_D[PROD_MTD],D_D[MT],8,D_D[CAT],SMS,D_D[LOC],$A30),0))</f>
        <v>4.691E-2</v>
      </c>
      <c r="P30" s="99">
        <f ca="1">IF(ISNA($A30),"",IFERROR(SUMIFS(D_D[PROD_FYTD],D_D[MT],8,D_D[CAT],SMS,D_D[LOC],$A30),0))</f>
        <v>0.91808000000000001</v>
      </c>
      <c r="Q30" s="99">
        <f ca="1">IF(ISNA($A30),"",IFERROR(SUMIFS(D_D[ADCM],D_D[MT],8,D_D[CAT],SMS,D_D[LOC],$A30),0))</f>
        <v>4.4690000000000001E-2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42679</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343734</v>
      </c>
      <c r="E12" s="139">
        <f>IF(ISNA($A12),"",IFERROR(SUMIFS(D_D[BL],D_D[MT],4,D_D[CAT],SMS,D_D[LOC],$A12),0))</f>
        <v>79222</v>
      </c>
      <c r="F12" s="140">
        <f>IF(ISNA($A12),"",IFERROR(E12/D12,0))</f>
        <v>0.23047472755095511</v>
      </c>
      <c r="G12" s="141">
        <f>IF(ISNA($A12),"",IFERROR(SUMIFS(D_D[ADP],D_D[MT],4,D_D[CAT],SMS,D_D[LOC],$A12),0))</f>
        <v>91.71</v>
      </c>
      <c r="H12" s="139">
        <f>IF(ISNA($A12),"",IFERROR(SUMIFS(D_D[PROD_MTD],D_D[MT],4,D_D[CAT],SMS,D_D[LOC],$A12),0))</f>
        <v>15014</v>
      </c>
      <c r="I12" s="141">
        <f>IF(ISNA($A12),"",IFERROR(SUMIFS(D_D[ADCM],D_D[MT],4,D_D[CAT],SMS,D_D[LOC],$A12),0))</f>
        <v>122.25</v>
      </c>
      <c r="J12" s="139">
        <f>IF(ISNA($A12),"",IFERROR(SUMIFS(D_D[PROD_FYTD],D_D[MT],4,D_D[CAT],SMS,D_D[LOC],$A12),0))</f>
        <v>99642</v>
      </c>
      <c r="K12" s="141">
        <f>IF(ISNA($A12),"",IFERROR(SUMIFS(D_D[ADCF],D_D[MT],4,D_D[CAT],SMS,D_D[LOC],$A12),0))</f>
        <v>116.23</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76405</v>
      </c>
      <c r="E13" s="100">
        <f ca="1">IF(ISNA($A13),"",IFERROR(SUMIFS(D_D[BL],D_D[MT],4,D_D[CAT],SMS,D_D[LOC],$A13),0))</f>
        <v>18850</v>
      </c>
      <c r="F13" s="102">
        <f t="shared" ref="F13:F26" ca="1" si="2">IF(ISNA($A13),"",IFERROR(E13/D13,0))</f>
        <v>0.24671160264380604</v>
      </c>
      <c r="G13" s="101">
        <f ca="1">IF(ISNA($A13),"",IFERROR(SUMIFS(D_D[ADP],D_D[MT],4,D_D[CAT],SMS,D_D[LOC],$A13),0))</f>
        <v>95.69</v>
      </c>
      <c r="H13" s="100">
        <f ca="1">IF(ISNA($A13),"",IFERROR(SUMIFS(D_D[PROD_MTD],D_D[MT],4,D_D[CAT],SMS,D_D[LOC],$A13),0))</f>
        <v>3219</v>
      </c>
      <c r="I13" s="101">
        <f ca="1">IF(ISNA($A13),"",IFERROR(SUMIFS(D_D[ADCM],D_D[MT],4,D_D[CAT],SMS,D_D[LOC],$A13),0))</f>
        <v>123.24</v>
      </c>
      <c r="J13" s="100">
        <f ca="1">IF(ISNA($A13),"",IFERROR(SUMIFS(D_D[PROD_FYTD],D_D[MT],4,D_D[CAT],SMS,D_D[LOC],$A13),0))</f>
        <v>21555</v>
      </c>
      <c r="K13" s="101">
        <f ca="1">IF(ISNA($A13),"",IFERROR(SUMIFS(D_D[ADCF],D_D[MT],4,D_D[CAT],SMS,D_D[LOC],$A13),0))</f>
        <v>117.35</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5297</v>
      </c>
      <c r="E14" s="100">
        <f ca="1">IF(ISNA($A14),"",IFERROR(SUMIFS(D_D[BL],D_D[MT],4,D_D[CAT],SMS,D_D[LOC],$A14),0))</f>
        <v>1393</v>
      </c>
      <c r="F14" s="102">
        <f t="shared" ca="1" si="2"/>
        <v>0.26297904474230699</v>
      </c>
      <c r="G14" s="101">
        <f ca="1">IF(ISNA($A14),"",IFERROR(SUMIFS(D_D[ADP],D_D[MT],4,D_D[CAT],SMS,D_D[LOC],$A14),0))</f>
        <v>97.39</v>
      </c>
      <c r="H14" s="100">
        <f ca="1">IF(ISNA($A14),"",IFERROR(SUMIFS(D_D[PROD_MTD],D_D[MT],4,D_D[CAT],SMS,D_D[LOC],$A14),0))</f>
        <v>195</v>
      </c>
      <c r="I14" s="101">
        <f ca="1">IF(ISNA($A14),"",IFERROR(SUMIFS(D_D[ADCM],D_D[MT],4,D_D[CAT],SMS,D_D[LOC],$A14),0))</f>
        <v>156.09</v>
      </c>
      <c r="J14" s="100">
        <f ca="1">IF(ISNA($A14),"",IFERROR(SUMIFS(D_D[PROD_FYTD],D_D[MT],4,D_D[CAT],SMS,D_D[LOC],$A14),0))</f>
        <v>1449</v>
      </c>
      <c r="K14" s="101">
        <f ca="1">IF(ISNA($A14),"",IFERROR(SUMIFS(D_D[ADCF],D_D[MT],4,D_D[CAT],SMS,D_D[LOC],$A14),0))</f>
        <v>131.34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3759</v>
      </c>
      <c r="E15" s="100">
        <f ca="1">IF(ISNA($A15),"",IFERROR(SUMIFS(D_D[BL],D_D[MT],4,D_D[CAT],SMS,D_D[LOC],$A15),0))</f>
        <v>713</v>
      </c>
      <c r="F15" s="102">
        <f t="shared" ca="1" si="2"/>
        <v>0.18967810587922321</v>
      </c>
      <c r="G15" s="101">
        <f ca="1">IF(ISNA($A15),"",IFERROR(SUMIFS(D_D[ADP],D_D[MT],4,D_D[CAT],SMS,D_D[LOC],$A15),0))</f>
        <v>82.67</v>
      </c>
      <c r="H15" s="100">
        <f ca="1">IF(ISNA($A15),"",IFERROR(SUMIFS(D_D[PROD_MTD],D_D[MT],4,D_D[CAT],SMS,D_D[LOC],$A15),0))</f>
        <v>161</v>
      </c>
      <c r="I15" s="101">
        <f ca="1">IF(ISNA($A15),"",IFERROR(SUMIFS(D_D[ADCM],D_D[MT],4,D_D[CAT],SMS,D_D[LOC],$A15),0))</f>
        <v>110.85</v>
      </c>
      <c r="J15" s="100">
        <f ca="1">IF(ISNA($A15),"",IFERROR(SUMIFS(D_D[PROD_FYTD],D_D[MT],4,D_D[CAT],SMS,D_D[LOC],$A15),0))</f>
        <v>1041</v>
      </c>
      <c r="K15" s="101">
        <f ca="1">IF(ISNA($A15),"",IFERROR(SUMIFS(D_D[ADCF],D_D[MT],4,D_D[CAT],SMS,D_D[LOC],$A15),0))</f>
        <v>109.71</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3671</v>
      </c>
      <c r="E16" s="100">
        <f ca="1">IF(ISNA($A16),"",IFERROR(SUMIFS(D_D[BL],D_D[MT],4,D_D[CAT],SMS,D_D[LOC],$A16),0))</f>
        <v>763</v>
      </c>
      <c r="F16" s="102">
        <f t="shared" ca="1" si="2"/>
        <v>0.20784527376736583</v>
      </c>
      <c r="G16" s="101">
        <f ca="1">IF(ISNA($A16),"",IFERROR(SUMIFS(D_D[ADP],D_D[MT],4,D_D[CAT],SMS,D_D[LOC],$A16),0))</f>
        <v>86.56</v>
      </c>
      <c r="H16" s="100">
        <f ca="1">IF(ISNA($A16),"",IFERROR(SUMIFS(D_D[PROD_MTD],D_D[MT],4,D_D[CAT],SMS,D_D[LOC],$A16),0))</f>
        <v>154</v>
      </c>
      <c r="I16" s="101">
        <f ca="1">IF(ISNA($A16),"",IFERROR(SUMIFS(D_D[ADCM],D_D[MT],4,D_D[CAT],SMS,D_D[LOC],$A16),0))</f>
        <v>116.05</v>
      </c>
      <c r="J16" s="100">
        <f ca="1">IF(ISNA($A16),"",IFERROR(SUMIFS(D_D[PROD_FYTD],D_D[MT],4,D_D[CAT],SMS,D_D[LOC],$A16),0))</f>
        <v>1115</v>
      </c>
      <c r="K16" s="101">
        <f ca="1">IF(ISNA($A16),"",IFERROR(SUMIFS(D_D[ADCF],D_D[MT],4,D_D[CAT],SMS,D_D[LOC],$A16),0))</f>
        <v>111.01</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2046</v>
      </c>
      <c r="E17" s="100">
        <f ca="1">IF(ISNA($A17),"",IFERROR(SUMIFS(D_D[BL],D_D[MT],4,D_D[CAT],SMS,D_D[LOC],$A17),0))</f>
        <v>387</v>
      </c>
      <c r="F17" s="102">
        <f t="shared" ca="1" si="2"/>
        <v>0.18914956011730205</v>
      </c>
      <c r="G17" s="101">
        <f ca="1">IF(ISNA($A17),"",IFERROR(SUMIFS(D_D[ADP],D_D[MT],4,D_D[CAT],SMS,D_D[LOC],$A17),0))</f>
        <v>85.46</v>
      </c>
      <c r="H17" s="100">
        <f ca="1">IF(ISNA($A17),"",IFERROR(SUMIFS(D_D[PROD_MTD],D_D[MT],4,D_D[CAT],SMS,D_D[LOC],$A17),0))</f>
        <v>83</v>
      </c>
      <c r="I17" s="101">
        <f ca="1">IF(ISNA($A17),"",IFERROR(SUMIFS(D_D[ADCM],D_D[MT],4,D_D[CAT],SMS,D_D[LOC],$A17),0))</f>
        <v>112.12</v>
      </c>
      <c r="J17" s="100">
        <f ca="1">IF(ISNA($A17),"",IFERROR(SUMIFS(D_D[PROD_FYTD],D_D[MT],4,D_D[CAT],SMS,D_D[LOC],$A17),0))</f>
        <v>621</v>
      </c>
      <c r="K17" s="101">
        <f ca="1">IF(ISNA($A17),"",IFERROR(SUMIFS(D_D[ADCF],D_D[MT],4,D_D[CAT],SMS,D_D[LOC],$A17),0))</f>
        <v>107.08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3006</v>
      </c>
      <c r="E18" s="100">
        <f ca="1">IF(ISNA($A18),"",IFERROR(SUMIFS(D_D[BL],D_D[MT],4,D_D[CAT],SMS,D_D[LOC],$A18),0))</f>
        <v>504</v>
      </c>
      <c r="F18" s="102">
        <f t="shared" ca="1" si="2"/>
        <v>0.16766467065868262</v>
      </c>
      <c r="G18" s="101">
        <f ca="1">IF(ISNA($A18),"",IFERROR(SUMIFS(D_D[ADP],D_D[MT],4,D_D[CAT],SMS,D_D[LOC],$A18),0))</f>
        <v>79.42</v>
      </c>
      <c r="H18" s="100">
        <f ca="1">IF(ISNA($A18),"",IFERROR(SUMIFS(D_D[PROD_MTD],D_D[MT],4,D_D[CAT],SMS,D_D[LOC],$A18),0))</f>
        <v>125</v>
      </c>
      <c r="I18" s="101">
        <f ca="1">IF(ISNA($A18),"",IFERROR(SUMIFS(D_D[ADCM],D_D[MT],4,D_D[CAT],SMS,D_D[LOC],$A18),0))</f>
        <v>103.78</v>
      </c>
      <c r="J18" s="100">
        <f ca="1">IF(ISNA($A18),"",IFERROR(SUMIFS(D_D[PROD_FYTD],D_D[MT],4,D_D[CAT],SMS,D_D[LOC],$A18),0))</f>
        <v>774</v>
      </c>
      <c r="K18" s="101">
        <f ca="1">IF(ISNA($A18),"",IFERROR(SUMIFS(D_D[ADCF],D_D[MT],4,D_D[CAT],SMS,D_D[LOC],$A18),0))</f>
        <v>107.14</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1639</v>
      </c>
      <c r="E19" s="100">
        <f ca="1">IF(ISNA($A19),"",IFERROR(SUMIFS(D_D[BL],D_D[MT],4,D_D[CAT],SMS,D_D[LOC],$A19),0))</f>
        <v>318</v>
      </c>
      <c r="F19" s="102">
        <f t="shared" ca="1" si="2"/>
        <v>0.19402074435631483</v>
      </c>
      <c r="G19" s="101">
        <f ca="1">IF(ISNA($A19),"",IFERROR(SUMIFS(D_D[ADP],D_D[MT],4,D_D[CAT],SMS,D_D[LOC],$A19),0))</f>
        <v>78.459999999999994</v>
      </c>
      <c r="H19" s="100">
        <f ca="1">IF(ISNA($A19),"",IFERROR(SUMIFS(D_D[PROD_MTD],D_D[MT],4,D_D[CAT],SMS,D_D[LOC],$A19),0))</f>
        <v>62</v>
      </c>
      <c r="I19" s="101">
        <f ca="1">IF(ISNA($A19),"",IFERROR(SUMIFS(D_D[ADCM],D_D[MT],4,D_D[CAT],SMS,D_D[LOC],$A19),0))</f>
        <v>113.74</v>
      </c>
      <c r="J19" s="100">
        <f ca="1">IF(ISNA($A19),"",IFERROR(SUMIFS(D_D[PROD_FYTD],D_D[MT],4,D_D[CAT],SMS,D_D[LOC],$A19),0))</f>
        <v>384</v>
      </c>
      <c r="K19" s="101">
        <f ca="1">IF(ISNA($A19),"",IFERROR(SUMIFS(D_D[ADCF],D_D[MT],4,D_D[CAT],SMS,D_D[LOC],$A19),0))</f>
        <v>106.29</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4848</v>
      </c>
      <c r="E20" s="100">
        <f ca="1">IF(ISNA($A20),"",IFERROR(SUMIFS(D_D[BL],D_D[MT],4,D_D[CAT],SMS,D_D[LOC],$A20),0))</f>
        <v>1358</v>
      </c>
      <c r="F20" s="102">
        <f t="shared" ca="1" si="2"/>
        <v>0.28011551155115511</v>
      </c>
      <c r="G20" s="101">
        <f ca="1">IF(ISNA($A20),"",IFERROR(SUMIFS(D_D[ADP],D_D[MT],4,D_D[CAT],SMS,D_D[LOC],$A20),0))</f>
        <v>107.83</v>
      </c>
      <c r="H20" s="100">
        <f ca="1">IF(ISNA($A20),"",IFERROR(SUMIFS(D_D[PROD_MTD],D_D[MT],4,D_D[CAT],SMS,D_D[LOC],$A20),0))</f>
        <v>184</v>
      </c>
      <c r="I20" s="101">
        <f ca="1">IF(ISNA($A20),"",IFERROR(SUMIFS(D_D[ADCM],D_D[MT],4,D_D[CAT],SMS,D_D[LOC],$A20),0))</f>
        <v>135.91</v>
      </c>
      <c r="J20" s="100">
        <f ca="1">IF(ISNA($A20),"",IFERROR(SUMIFS(D_D[PROD_FYTD],D_D[MT],4,D_D[CAT],SMS,D_D[LOC],$A20),0))</f>
        <v>1211</v>
      </c>
      <c r="K20" s="101">
        <f ca="1">IF(ISNA($A20),"",IFERROR(SUMIFS(D_D[ADCF],D_D[MT],4,D_D[CAT],SMS,D_D[LOC],$A20),0))</f>
        <v>137.27000000000001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3017</v>
      </c>
      <c r="E21" s="100">
        <f ca="1">IF(ISNA($A21),"",IFERROR(SUMIFS(D_D[BL],D_D[MT],4,D_D[CAT],SMS,D_D[LOC],$A21),0))</f>
        <v>739</v>
      </c>
      <c r="F21" s="102">
        <f t="shared" ca="1" si="2"/>
        <v>0.24494530991050711</v>
      </c>
      <c r="G21" s="101">
        <f ca="1">IF(ISNA($A21),"",IFERROR(SUMIFS(D_D[ADP],D_D[MT],4,D_D[CAT],SMS,D_D[LOC],$A21),0))</f>
        <v>93.81</v>
      </c>
      <c r="H21" s="100">
        <f ca="1">IF(ISNA($A21),"",IFERROR(SUMIFS(D_D[PROD_MTD],D_D[MT],4,D_D[CAT],SMS,D_D[LOC],$A21),0))</f>
        <v>99</v>
      </c>
      <c r="I21" s="101">
        <f ca="1">IF(ISNA($A21),"",IFERROR(SUMIFS(D_D[ADCM],D_D[MT],4,D_D[CAT],SMS,D_D[LOC],$A21),0))</f>
        <v>132.85</v>
      </c>
      <c r="J21" s="100">
        <f ca="1">IF(ISNA($A21),"",IFERROR(SUMIFS(D_D[PROD_FYTD],D_D[MT],4,D_D[CAT],SMS,D_D[LOC],$A21),0))</f>
        <v>785</v>
      </c>
      <c r="K21" s="101">
        <f ca="1">IF(ISNA($A21),"",IFERROR(SUMIFS(D_D[ADCF],D_D[MT],4,D_D[CAT],SMS,D_D[LOC],$A21),0))</f>
        <v>127.72</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7945</v>
      </c>
      <c r="E22" s="100">
        <f ca="1">IF(ISNA($A22),"",IFERROR(SUMIFS(D_D[BL],D_D[MT],4,D_D[CAT],SMS,D_D[LOC],$A22),0))</f>
        <v>2790</v>
      </c>
      <c r="F22" s="102">
        <f t="shared" ca="1" si="2"/>
        <v>0.35116425424795467</v>
      </c>
      <c r="G22" s="101">
        <f ca="1">IF(ISNA($A22),"",IFERROR(SUMIFS(D_D[ADP],D_D[MT],4,D_D[CAT],SMS,D_D[LOC],$A22),0))</f>
        <v>120.68</v>
      </c>
      <c r="H22" s="100">
        <f ca="1">IF(ISNA($A22),"",IFERROR(SUMIFS(D_D[PROD_MTD],D_D[MT],4,D_D[CAT],SMS,D_D[LOC],$A22),0))</f>
        <v>296</v>
      </c>
      <c r="I22" s="101">
        <f ca="1">IF(ISNA($A22),"",IFERROR(SUMIFS(D_D[ADCM],D_D[MT],4,D_D[CAT],SMS,D_D[LOC],$A22),0))</f>
        <v>144.22999999999999</v>
      </c>
      <c r="J22" s="100">
        <f ca="1">IF(ISNA($A22),"",IFERROR(SUMIFS(D_D[PROD_FYTD],D_D[MT],4,D_D[CAT],SMS,D_D[LOC],$A22),0))</f>
        <v>1935</v>
      </c>
      <c r="K22" s="101">
        <f ca="1">IF(ISNA($A22),"",IFERROR(SUMIFS(D_D[ADCF],D_D[MT],4,D_D[CAT],SMS,D_D[LOC],$A22),0))</f>
        <v>145.19</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4190</v>
      </c>
      <c r="E23" s="100">
        <f ca="1">IF(ISNA($A23),"",IFERROR(SUMIFS(D_D[BL],D_D[MT],4,D_D[CAT],SMS,D_D[LOC],$A23),0))</f>
        <v>1240</v>
      </c>
      <c r="F23" s="102">
        <f t="shared" ca="1" si="2"/>
        <v>0.29594272076372313</v>
      </c>
      <c r="G23" s="101">
        <f ca="1">IF(ISNA($A23),"",IFERROR(SUMIFS(D_D[ADP],D_D[MT],4,D_D[CAT],SMS,D_D[LOC],$A23),0))</f>
        <v>111.26</v>
      </c>
      <c r="H23" s="100">
        <f ca="1">IF(ISNA($A23),"",IFERROR(SUMIFS(D_D[PROD_MTD],D_D[MT],4,D_D[CAT],SMS,D_D[LOC],$A23),0))</f>
        <v>204</v>
      </c>
      <c r="I23" s="101">
        <f ca="1">IF(ISNA($A23),"",IFERROR(SUMIFS(D_D[ADCM],D_D[MT],4,D_D[CAT],SMS,D_D[LOC],$A23),0))</f>
        <v>135.99</v>
      </c>
      <c r="J23" s="100">
        <f ca="1">IF(ISNA($A23),"",IFERROR(SUMIFS(D_D[PROD_FYTD],D_D[MT],4,D_D[CAT],SMS,D_D[LOC],$A23),0))</f>
        <v>1205</v>
      </c>
      <c r="K23" s="101">
        <f ca="1">IF(ISNA($A23),"",IFERROR(SUMIFS(D_D[ADCF],D_D[MT],4,D_D[CAT],SMS,D_D[LOC],$A23),0))</f>
        <v>137.58000000000001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2696</v>
      </c>
      <c r="E24" s="100">
        <f ca="1">IF(ISNA($A24),"",IFERROR(SUMIFS(D_D[BL],D_D[MT],4,D_D[CAT],SMS,D_D[LOC],$A24),0))</f>
        <v>447</v>
      </c>
      <c r="F24" s="102">
        <f t="shared" ca="1" si="2"/>
        <v>0.16580118694362017</v>
      </c>
      <c r="G24" s="101">
        <f ca="1">IF(ISNA($A24),"",IFERROR(SUMIFS(D_D[ADP],D_D[MT],4,D_D[CAT],SMS,D_D[LOC],$A24),0))</f>
        <v>79.09</v>
      </c>
      <c r="H24" s="100">
        <f ca="1">IF(ISNA($A24),"",IFERROR(SUMIFS(D_D[PROD_MTD],D_D[MT],4,D_D[CAT],SMS,D_D[LOC],$A24),0))</f>
        <v>298</v>
      </c>
      <c r="I24" s="101">
        <f ca="1">IF(ISNA($A24),"",IFERROR(SUMIFS(D_D[ADCM],D_D[MT],4,D_D[CAT],SMS,D_D[LOC],$A24),0))</f>
        <v>71.05</v>
      </c>
      <c r="J24" s="100">
        <f ca="1">IF(ISNA($A24),"",IFERROR(SUMIFS(D_D[PROD_FYTD],D_D[MT],4,D_D[CAT],SMS,D_D[LOC],$A24),0))</f>
        <v>2226</v>
      </c>
      <c r="K24" s="101">
        <f ca="1">IF(ISNA($A24),"",IFERROR(SUMIFS(D_D[ADCF],D_D[MT],4,D_D[CAT],SMS,D_D[LOC],$A24),0))</f>
        <v>60.14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12005</v>
      </c>
      <c r="E25" s="100">
        <f ca="1">IF(ISNA($A25),"",IFERROR(SUMIFS(D_D[BL],D_D[MT],4,D_D[CAT],SMS,D_D[LOC],$A25),0))</f>
        <v>2989</v>
      </c>
      <c r="F25" s="102">
        <f t="shared" ca="1" si="2"/>
        <v>0.24897959183673468</v>
      </c>
      <c r="G25" s="101">
        <f ca="1">IF(ISNA($A25),"",IFERROR(SUMIFS(D_D[ADP],D_D[MT],4,D_D[CAT],SMS,D_D[LOC],$A25),0))</f>
        <v>93.41</v>
      </c>
      <c r="H25" s="100">
        <f ca="1">IF(ISNA($A25),"",IFERROR(SUMIFS(D_D[PROD_MTD],D_D[MT],4,D_D[CAT],SMS,D_D[LOC],$A25),0))</f>
        <v>526</v>
      </c>
      <c r="I25" s="101">
        <f ca="1">IF(ISNA($A25),"",IFERROR(SUMIFS(D_D[ADCM],D_D[MT],4,D_D[CAT],SMS,D_D[LOC],$A25),0))</f>
        <v>123.38</v>
      </c>
      <c r="J25" s="100">
        <f ca="1">IF(ISNA($A25),"",IFERROR(SUMIFS(D_D[PROD_FYTD],D_D[MT],4,D_D[CAT],SMS,D_D[LOC],$A25),0))</f>
        <v>3247</v>
      </c>
      <c r="K25" s="101">
        <f ca="1">IF(ISNA($A25),"",IFERROR(SUMIFS(D_D[ADCF],D_D[MT],4,D_D[CAT],SMS,D_D[LOC],$A25),0))</f>
        <v>124.44</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2637</v>
      </c>
      <c r="E26" s="100">
        <f ca="1">IF(ISNA($A26),"",IFERROR(SUMIFS(D_D[BL],D_D[MT],4,D_D[CAT],SMS,D_D[LOC],$A26),0))</f>
        <v>349</v>
      </c>
      <c r="F26" s="102">
        <f t="shared" ca="1" si="2"/>
        <v>0.13234736442927569</v>
      </c>
      <c r="G26" s="101">
        <f ca="1">IF(ISNA($A26),"",IFERROR(SUMIFS(D_D[ADP],D_D[MT],4,D_D[CAT],SMS,D_D[LOC],$A26),0))</f>
        <v>72.73</v>
      </c>
      <c r="H26" s="100">
        <f ca="1">IF(ISNA($A26),"",IFERROR(SUMIFS(D_D[PROD_MTD],D_D[MT],4,D_D[CAT],SMS,D_D[LOC],$A26),0))</f>
        <v>91</v>
      </c>
      <c r="I26" s="101">
        <f ca="1">IF(ISNA($A26),"",IFERROR(SUMIFS(D_D[ADCM],D_D[MT],4,D_D[CAT],SMS,D_D[LOC],$A26),0))</f>
        <v>117.87</v>
      </c>
      <c r="J26" s="100">
        <f ca="1">IF(ISNA($A26),"",IFERROR(SUMIFS(D_D[PROD_FYTD],D_D[MT],4,D_D[CAT],SMS,D_D[LOC],$A26),0))</f>
        <v>563</v>
      </c>
      <c r="K26" s="101">
        <f ca="1">IF(ISNA($A26),"",IFERROR(SUMIFS(D_D[ADCF],D_D[MT],4,D_D[CAT],SMS,D_D[LOC],$A26),0))</f>
        <v>103.69</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26</v>
      </c>
      <c r="E27" s="100">
        <f ca="1">IF(ISNA($A27),"",IFERROR(SUMIFS(D_D[BL],D_D[MT],4,D_D[CAT],SMS,D_D[LOC],$A27),0))</f>
        <v>15</v>
      </c>
      <c r="F27" s="102">
        <f t="shared" ref="F27:F30" ca="1" si="3">IF(ISNA($A27),"",IFERROR(E27/D27,0))</f>
        <v>0.57692307692307687</v>
      </c>
      <c r="G27" s="101">
        <f ca="1">IF(ISNA($A27),"",IFERROR(SUMIFS(D_D[ADP],D_D[MT],4,D_D[CAT],SMS,D_D[LOC],$A27),0))</f>
        <v>160.72999999999999</v>
      </c>
      <c r="H27" s="100">
        <f ca="1">IF(ISNA($A27),"",IFERROR(SUMIFS(D_D[PROD_MTD],D_D[MT],4,D_D[CAT],SMS,D_D[LOC],$A27),0))</f>
        <v>1</v>
      </c>
      <c r="I27" s="101">
        <f ca="1">IF(ISNA($A27),"",IFERROR(SUMIFS(D_D[ADCM],D_D[MT],4,D_D[CAT],SMS,D_D[LOC],$A27),0))</f>
        <v>154</v>
      </c>
      <c r="J27" s="100">
        <f ca="1">IF(ISNA($A27),"",IFERROR(SUMIFS(D_D[PROD_FYTD],D_D[MT],4,D_D[CAT],SMS,D_D[LOC],$A27),0))</f>
        <v>7</v>
      </c>
      <c r="K27" s="101">
        <f ca="1">IF(ISNA($A27),"",IFERROR(SUMIFS(D_D[ADCF],D_D[MT],4,D_D[CAT],SMS,D_D[LOC],$A27),0))</f>
        <v>317.43</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552</v>
      </c>
      <c r="E28" s="100">
        <f ca="1">IF(ISNA($A28),"",IFERROR(SUMIFS(D_D[BL],D_D[MT],4,D_D[CAT],SMS,D_D[LOC],$A28),0))</f>
        <v>132</v>
      </c>
      <c r="F28" s="102">
        <f t="shared" ca="1" si="3"/>
        <v>0.2391304347826087</v>
      </c>
      <c r="G28" s="101">
        <f ca="1">IF(ISNA($A28),"",IFERROR(SUMIFS(D_D[ADP],D_D[MT],4,D_D[CAT],SMS,D_D[LOC],$A28),0))</f>
        <v>91.49</v>
      </c>
      <c r="H28" s="100">
        <f ca="1">IF(ISNA($A28),"",IFERROR(SUMIFS(D_D[PROD_MTD],D_D[MT],4,D_D[CAT],SMS,D_D[LOC],$A28),0))</f>
        <v>30</v>
      </c>
      <c r="I28" s="101">
        <f ca="1">IF(ISNA($A28),"",IFERROR(SUMIFS(D_D[ADCM],D_D[MT],4,D_D[CAT],SMS,D_D[LOC],$A28),0))</f>
        <v>127.63</v>
      </c>
      <c r="J28" s="100">
        <f ca="1">IF(ISNA($A28),"",IFERROR(SUMIFS(D_D[PROD_FYTD],D_D[MT],4,D_D[CAT],SMS,D_D[LOC],$A28),0))</f>
        <v>178</v>
      </c>
      <c r="K28" s="101">
        <f ca="1">IF(ISNA($A28),"",IFERROR(SUMIFS(D_D[ADCF],D_D[MT],4,D_D[CAT],SMS,D_D[LOC],$A28),0))</f>
        <v>118.08</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761</v>
      </c>
      <c r="E29" s="100">
        <f ca="1">IF(ISNA($A29),"",IFERROR(SUMIFS(D_D[BL],D_D[MT],4,D_D[CAT],SMS,D_D[LOC],$A29),0))</f>
        <v>212</v>
      </c>
      <c r="F29" s="102">
        <f t="shared" ca="1" si="3"/>
        <v>0.27858081471747698</v>
      </c>
      <c r="G29" s="101">
        <f ca="1">IF(ISNA($A29),"",IFERROR(SUMIFS(D_D[ADP],D_D[MT],4,D_D[CAT],SMS,D_D[LOC],$A29),0))</f>
        <v>100.68</v>
      </c>
      <c r="H29" s="100">
        <f ca="1">IF(ISNA($A29),"",IFERROR(SUMIFS(D_D[PROD_MTD],D_D[MT],4,D_D[CAT],SMS,D_D[LOC],$A29),0))</f>
        <v>29</v>
      </c>
      <c r="I29" s="101">
        <f ca="1">IF(ISNA($A29),"",IFERROR(SUMIFS(D_D[ADCM],D_D[MT],4,D_D[CAT],SMS,D_D[LOC],$A29),0))</f>
        <v>130.03</v>
      </c>
      <c r="J29" s="100">
        <f ca="1">IF(ISNA($A29),"",IFERROR(SUMIFS(D_D[PROD_FYTD],D_D[MT],4,D_D[CAT],SMS,D_D[LOC],$A29),0))</f>
        <v>236</v>
      </c>
      <c r="K29" s="101">
        <f ca="1">IF(ISNA($A29),"",IFERROR(SUMIFS(D_D[ADCF],D_D[MT],4,D_D[CAT],SMS,D_D[LOC],$A29),0))</f>
        <v>121.72</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18310</v>
      </c>
      <c r="E30" s="100">
        <f ca="1">IF(ISNA($A30),"",IFERROR(SUMIFS(D_D[BL],D_D[MT],4,D_D[CAT],SMS,D_D[LOC],$A30),0))</f>
        <v>4501</v>
      </c>
      <c r="F30" s="102">
        <f t="shared" ca="1" si="3"/>
        <v>0.24582195521572911</v>
      </c>
      <c r="G30" s="101">
        <f ca="1">IF(ISNA($A30),"",IFERROR(SUMIFS(D_D[ADP],D_D[MT],4,D_D[CAT],SMS,D_D[LOC],$A30),0))</f>
        <v>94.84</v>
      </c>
      <c r="H30" s="100">
        <f ca="1">IF(ISNA($A30),"",IFERROR(SUMIFS(D_D[PROD_MTD],D_D[MT],4,D_D[CAT],SMS,D_D[LOC],$A30),0))</f>
        <v>681</v>
      </c>
      <c r="I30" s="101">
        <f ca="1">IF(ISNA($A30),"",IFERROR(SUMIFS(D_D[ADCM],D_D[MT],4,D_D[CAT],SMS,D_D[LOC],$A30),0))</f>
        <v>129.32</v>
      </c>
      <c r="J30" s="100">
        <f ca="1">IF(ISNA($A30),"",IFERROR(SUMIFS(D_D[PROD_FYTD],D_D[MT],4,D_D[CAT],SMS,D_D[LOC],$A30),0))</f>
        <v>4578</v>
      </c>
      <c r="K30" s="101">
        <f ca="1">IF(ISNA($A30),"",IFERROR(SUMIFS(D_D[ADCF],D_D[MT],4,D_D[CAT],SMS,D_D[LOC],$A30),0))</f>
        <v>120.02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42679</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343734</v>
      </c>
      <c r="E12" s="139">
        <f>IF(ISNA($A12),"",IFERROR(SUMIFS(D_D[BL],D_D[MT],6,D_D[CAT],SMS,D_D[LOC],$A12),0))</f>
        <v>79222</v>
      </c>
      <c r="F12" s="140">
        <f>IF(ISNA($A12),"",IFERROR(E12/D12,0))</f>
        <v>0.23047472755095511</v>
      </c>
      <c r="G12" s="141">
        <f>IF(ISNA($A12),"",IFERROR(SUMIFS(D_D[ADP],D_D[MT],6,D_D[CAT],SMS,D_D[LOC],$A12),0))</f>
        <v>91.71</v>
      </c>
      <c r="H12" s="139">
        <f>IF(ISNA($A12),"",IFERROR(SUMIFS(D_D[PROD_MTD],D_D[MT],6,D_D[CAT],SMS,D_D[LOC],$A12),0))</f>
        <v>15014</v>
      </c>
      <c r="I12" s="141">
        <f>IF(ISNA($A12),"",IFERROR(SUMIFS(D_D[ADCM],D_D[MT],6,D_D[CAT],SMS,D_D[LOC],$A12),0))</f>
        <v>122.25</v>
      </c>
      <c r="J12" s="139">
        <f>IF(ISNA($A12),"",IFERROR(SUMIFS(D_D[PROD_FYTD],D_D[MT],6,D_D[CAT],SMS,D_D[LOC],$A12),0))</f>
        <v>99642</v>
      </c>
      <c r="K12" s="141">
        <f>IF(ISNA($A12),"",IFERROR(SUMIFS(D_D[ADCF],D_D[MT],6,D_D[CAT],SMS,D_D[LOC],$A12),0))</f>
        <v>116.23</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74412</v>
      </c>
      <c r="E13" s="100">
        <f ca="1">IF(ISNA($A13),"",IFERROR(SUMIFS(D_D[BL],D_D[MT],6,D_D[CAT],SMS,D_D[LOC],$A13),0))</f>
        <v>18312</v>
      </c>
      <c r="F13" s="102">
        <f t="shared" ref="F13" ca="1" si="2">IF(ISNA($A13),"",IFERROR(E13/D13,0))</f>
        <v>0.24608934042896308</v>
      </c>
      <c r="G13" s="101">
        <f ca="1">IF(ISNA($A13),"",IFERROR(SUMIFS(D_D[ADP],D_D[MT],6,D_D[CAT],SMS,D_D[LOC],$A13),0))</f>
        <v>95.73</v>
      </c>
      <c r="H13" s="100">
        <f ca="1">IF(ISNA($A13),"",IFERROR(SUMIFS(D_D[PROD_MTD],D_D[MT],6,D_D[CAT],SMS,D_D[LOC],$A13),0))</f>
        <v>3139</v>
      </c>
      <c r="I13" s="101">
        <f ca="1">IF(ISNA($A13),"",IFERROR(SUMIFS(D_D[ADCM],D_D[MT],6,D_D[CAT],SMS,D_D[LOC],$A13),0))</f>
        <v>121.55</v>
      </c>
      <c r="J13" s="100">
        <f ca="1">IF(ISNA($A13),"",IFERROR(SUMIFS(D_D[PROD_FYTD],D_D[MT],6,D_D[CAT],SMS,D_D[LOC],$A13),0))</f>
        <v>20538</v>
      </c>
      <c r="K13" s="101">
        <f ca="1">IF(ISNA($A13),"",IFERROR(SUMIFS(D_D[ADCF],D_D[MT],6,D_D[CAT],SMS,D_D[LOC],$A13),0))</f>
        <v>117.9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2065</v>
      </c>
      <c r="E14" s="100">
        <f ca="1">IF(ISNA($A14),"",IFERROR(SUMIFS(D_D[BL],D_D[MT],6,D_D[CAT],SMS,D_D[LOC],$A14),0))</f>
        <v>377</v>
      </c>
      <c r="F14" s="102">
        <f t="shared" ref="F14:F27" ca="1" si="3">IF(ISNA($A14),"",IFERROR(E14/D14,0))</f>
        <v>0.18256658595641648</v>
      </c>
      <c r="G14" s="101">
        <f ca="1">IF(ISNA($A14),"",IFERROR(SUMIFS(D_D[ADP],D_D[MT],6,D_D[CAT],SMS,D_D[LOC],$A14),0))</f>
        <v>83.57</v>
      </c>
      <c r="H14" s="100">
        <f ca="1">IF(ISNA($A14),"",IFERROR(SUMIFS(D_D[PROD_MTD],D_D[MT],6,D_D[CAT],SMS,D_D[LOC],$A14),0))</f>
        <v>96</v>
      </c>
      <c r="I14" s="101">
        <f ca="1">IF(ISNA($A14),"",IFERROR(SUMIFS(D_D[ADCM],D_D[MT],6,D_D[CAT],SMS,D_D[LOC],$A14),0))</f>
        <v>118.39</v>
      </c>
      <c r="J14" s="100">
        <f ca="1">IF(ISNA($A14),"",IFERROR(SUMIFS(D_D[PROD_FYTD],D_D[MT],6,D_D[CAT],SMS,D_D[LOC],$A14),0))</f>
        <v>666</v>
      </c>
      <c r="K14" s="101">
        <f ca="1">IF(ISNA($A14),"",IFERROR(SUMIFS(D_D[ADCF],D_D[MT],6,D_D[CAT],SMS,D_D[LOC],$A14),0))</f>
        <v>104.47</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861</v>
      </c>
      <c r="E15" s="100">
        <f ca="1">IF(ISNA($A15),"",IFERROR(SUMIFS(D_D[BL],D_D[MT],6,D_D[CAT],SMS,D_D[LOC],$A15),0))</f>
        <v>257</v>
      </c>
      <c r="F15" s="102">
        <f t="shared" ca="1" si="3"/>
        <v>0.29849012775842043</v>
      </c>
      <c r="G15" s="101">
        <f ca="1">IF(ISNA($A15),"",IFERROR(SUMIFS(D_D[ADP],D_D[MT],6,D_D[CAT],SMS,D_D[LOC],$A15),0))</f>
        <v>104.53</v>
      </c>
      <c r="H15" s="100">
        <f ca="1">IF(ISNA($A15),"",IFERROR(SUMIFS(D_D[PROD_MTD],D_D[MT],6,D_D[CAT],SMS,D_D[LOC],$A15),0))</f>
        <v>34</v>
      </c>
      <c r="I15" s="101">
        <f ca="1">IF(ISNA($A15),"",IFERROR(SUMIFS(D_D[ADCM],D_D[MT],6,D_D[CAT],SMS,D_D[LOC],$A15),0))</f>
        <v>121.85</v>
      </c>
      <c r="J15" s="100">
        <f ca="1">IF(ISNA($A15),"",IFERROR(SUMIFS(D_D[PROD_FYTD],D_D[MT],6,D_D[CAT],SMS,D_D[LOC],$A15),0))</f>
        <v>281</v>
      </c>
      <c r="K15" s="101">
        <f ca="1">IF(ISNA($A15),"",IFERROR(SUMIFS(D_D[ADCF],D_D[MT],6,D_D[CAT],SMS,D_D[LOC],$A15),0))</f>
        <v>114.37</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423</v>
      </c>
      <c r="E16" s="100">
        <f ca="1">IF(ISNA($A16),"",IFERROR(SUMIFS(D_D[BL],D_D[MT],6,D_D[CAT],SMS,D_D[LOC],$A16),0))</f>
        <v>95</v>
      </c>
      <c r="F16" s="102">
        <f t="shared" ca="1" si="3"/>
        <v>0.22458628841607564</v>
      </c>
      <c r="G16" s="101">
        <f ca="1">IF(ISNA($A16),"",IFERROR(SUMIFS(D_D[ADP],D_D[MT],6,D_D[CAT],SMS,D_D[LOC],$A16),0))</f>
        <v>92.82</v>
      </c>
      <c r="H16" s="100">
        <f ca="1">IF(ISNA($A16),"",IFERROR(SUMIFS(D_D[PROD_MTD],D_D[MT],6,D_D[CAT],SMS,D_D[LOC],$A16),0))</f>
        <v>24</v>
      </c>
      <c r="I16" s="101">
        <f ca="1">IF(ISNA($A16),"",IFERROR(SUMIFS(D_D[ADCM],D_D[MT],6,D_D[CAT],SMS,D_D[LOC],$A16),0))</f>
        <v>141.16999999999999</v>
      </c>
      <c r="J16" s="100">
        <f ca="1">IF(ISNA($A16),"",IFERROR(SUMIFS(D_D[PROD_FYTD],D_D[MT],6,D_D[CAT],SMS,D_D[LOC],$A16),0))</f>
        <v>119</v>
      </c>
      <c r="K16" s="101">
        <f ca="1">IF(ISNA($A16),"",IFERROR(SUMIFS(D_D[ADCF],D_D[MT],6,D_D[CAT],SMS,D_D[LOC],$A16),0))</f>
        <v>126.59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1357</v>
      </c>
      <c r="E17" s="100">
        <f ca="1">IF(ISNA($A17),"",IFERROR(SUMIFS(D_D[BL],D_D[MT],6,D_D[CAT],SMS,D_D[LOC],$A17),0))</f>
        <v>233</v>
      </c>
      <c r="F17" s="102">
        <f t="shared" ca="1" si="3"/>
        <v>0.17170228445099484</v>
      </c>
      <c r="G17" s="101">
        <f ca="1">IF(ISNA($A17),"",IFERROR(SUMIFS(D_D[ADP],D_D[MT],6,D_D[CAT],SMS,D_D[LOC],$A17),0))</f>
        <v>82.68</v>
      </c>
      <c r="H17" s="100">
        <f ca="1">IF(ISNA($A17),"",IFERROR(SUMIFS(D_D[PROD_MTD],D_D[MT],6,D_D[CAT],SMS,D_D[LOC],$A17),0))</f>
        <v>80</v>
      </c>
      <c r="I17" s="101">
        <f ca="1">IF(ISNA($A17),"",IFERROR(SUMIFS(D_D[ADCM],D_D[MT],6,D_D[CAT],SMS,D_D[LOC],$A17),0))</f>
        <v>110.89</v>
      </c>
      <c r="J17" s="100">
        <f ca="1">IF(ISNA($A17),"",IFERROR(SUMIFS(D_D[PROD_FYTD],D_D[MT],6,D_D[CAT],SMS,D_D[LOC],$A17),0))</f>
        <v>481</v>
      </c>
      <c r="K17" s="101">
        <f ca="1">IF(ISNA($A17),"",IFERROR(SUMIFS(D_D[ADCF],D_D[MT],6,D_D[CAT],SMS,D_D[LOC],$A17),0))</f>
        <v>93.06</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6012</v>
      </c>
      <c r="E18" s="100">
        <f ca="1">IF(ISNA($A18),"",IFERROR(SUMIFS(D_D[BL],D_D[MT],6,D_D[CAT],SMS,D_D[LOC],$A18),0))</f>
        <v>1530</v>
      </c>
      <c r="F18" s="102">
        <f t="shared" ca="1" si="3"/>
        <v>0.25449101796407186</v>
      </c>
      <c r="G18" s="101">
        <f ca="1">IF(ISNA($A18),"",IFERROR(SUMIFS(D_D[ADP],D_D[MT],6,D_D[CAT],SMS,D_D[LOC],$A18),0))</f>
        <v>96.15</v>
      </c>
      <c r="H18" s="100">
        <f ca="1">IF(ISNA($A18),"",IFERROR(SUMIFS(D_D[PROD_MTD],D_D[MT],6,D_D[CAT],SMS,D_D[LOC],$A18),0))</f>
        <v>230</v>
      </c>
      <c r="I18" s="101">
        <f ca="1">IF(ISNA($A18),"",IFERROR(SUMIFS(D_D[ADCM],D_D[MT],6,D_D[CAT],SMS,D_D[LOC],$A18),0))</f>
        <v>143.4</v>
      </c>
      <c r="J18" s="100">
        <f ca="1">IF(ISNA($A18),"",IFERROR(SUMIFS(D_D[PROD_FYTD],D_D[MT],6,D_D[CAT],SMS,D_D[LOC],$A18),0))</f>
        <v>1701</v>
      </c>
      <c r="K18" s="101">
        <f ca="1">IF(ISNA($A18),"",IFERROR(SUMIFS(D_D[ADCF],D_D[MT],6,D_D[CAT],SMS,D_D[LOC],$A18),0))</f>
        <v>124.89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4618</v>
      </c>
      <c r="E19" s="100">
        <f ca="1">IF(ISNA($A19),"",IFERROR(SUMIFS(D_D[BL],D_D[MT],6,D_D[CAT],SMS,D_D[LOC],$A19),0))</f>
        <v>925</v>
      </c>
      <c r="F19" s="102">
        <f t="shared" ca="1" si="3"/>
        <v>0.20030316154179298</v>
      </c>
      <c r="G19" s="101">
        <f ca="1">IF(ISNA($A19),"",IFERROR(SUMIFS(D_D[ADP],D_D[MT],6,D_D[CAT],SMS,D_D[LOC],$A19),0))</f>
        <v>85.89</v>
      </c>
      <c r="H19" s="100">
        <f ca="1">IF(ISNA($A19),"",IFERROR(SUMIFS(D_D[PROD_MTD],D_D[MT],6,D_D[CAT],SMS,D_D[LOC],$A19),0))</f>
        <v>191</v>
      </c>
      <c r="I19" s="101">
        <f ca="1">IF(ISNA($A19),"",IFERROR(SUMIFS(D_D[ADCM],D_D[MT],6,D_D[CAT],SMS,D_D[LOC],$A19),0))</f>
        <v>114.64</v>
      </c>
      <c r="J19" s="100">
        <f ca="1">IF(ISNA($A19),"",IFERROR(SUMIFS(D_D[PROD_FYTD],D_D[MT],6,D_D[CAT],SMS,D_D[LOC],$A19),0))</f>
        <v>1315</v>
      </c>
      <c r="K19" s="101">
        <f ca="1">IF(ISNA($A19),"",IFERROR(SUMIFS(D_D[ADCF],D_D[MT],6,D_D[CAT],SMS,D_D[LOC],$A19),0))</f>
        <v>110.71</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1450</v>
      </c>
      <c r="E20" s="100">
        <f ca="1">IF(ISNA($A20),"",IFERROR(SUMIFS(D_D[BL],D_D[MT],6,D_D[CAT],SMS,D_D[LOC],$A20),0))</f>
        <v>318</v>
      </c>
      <c r="F20" s="102">
        <f t="shared" ca="1" si="3"/>
        <v>0.21931034482758621</v>
      </c>
      <c r="G20" s="101">
        <f ca="1">IF(ISNA($A20),"",IFERROR(SUMIFS(D_D[ADP],D_D[MT],6,D_D[CAT],SMS,D_D[LOC],$A20),0))</f>
        <v>84.8</v>
      </c>
      <c r="H20" s="100">
        <f ca="1">IF(ISNA($A20),"",IFERROR(SUMIFS(D_D[PROD_MTD],D_D[MT],6,D_D[CAT],SMS,D_D[LOC],$A20),0))</f>
        <v>67</v>
      </c>
      <c r="I20" s="101">
        <f ca="1">IF(ISNA($A20),"",IFERROR(SUMIFS(D_D[ADCM],D_D[MT],6,D_D[CAT],SMS,D_D[LOC],$A20),0))</f>
        <v>123.39</v>
      </c>
      <c r="J20" s="100">
        <f ca="1">IF(ISNA($A20),"",IFERROR(SUMIFS(D_D[PROD_FYTD],D_D[MT],6,D_D[CAT],SMS,D_D[LOC],$A20),0))</f>
        <v>410</v>
      </c>
      <c r="K20" s="101">
        <f ca="1">IF(ISNA($A20),"",IFERROR(SUMIFS(D_D[ADCF],D_D[MT],6,D_D[CAT],SMS,D_D[LOC],$A20),0))</f>
        <v>106.32</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4597</v>
      </c>
      <c r="E21" s="100">
        <f ca="1">IF(ISNA($A21),"",IFERROR(SUMIFS(D_D[BL],D_D[MT],6,D_D[CAT],SMS,D_D[LOC],$A21),0))</f>
        <v>1223</v>
      </c>
      <c r="F21" s="102">
        <f t="shared" ca="1" si="3"/>
        <v>0.26604307156841417</v>
      </c>
      <c r="G21" s="101">
        <f ca="1">IF(ISNA($A21),"",IFERROR(SUMIFS(D_D[ADP],D_D[MT],6,D_D[CAT],SMS,D_D[LOC],$A21),0))</f>
        <v>100.66</v>
      </c>
      <c r="H21" s="100">
        <f ca="1">IF(ISNA($A21),"",IFERROR(SUMIFS(D_D[PROD_MTD],D_D[MT],6,D_D[CAT],SMS,D_D[LOC],$A21),0))</f>
        <v>156</v>
      </c>
      <c r="I21" s="101">
        <f ca="1">IF(ISNA($A21),"",IFERROR(SUMIFS(D_D[ADCM],D_D[MT],6,D_D[CAT],SMS,D_D[LOC],$A21),0))</f>
        <v>137.30000000000001</v>
      </c>
      <c r="J21" s="100">
        <f ca="1">IF(ISNA($A21),"",IFERROR(SUMIFS(D_D[PROD_FYTD],D_D[MT],6,D_D[CAT],SMS,D_D[LOC],$A21),0))</f>
        <v>1115</v>
      </c>
      <c r="K21" s="101">
        <f ca="1">IF(ISNA($A21),"",IFERROR(SUMIFS(D_D[ADCF],D_D[MT],6,D_D[CAT],SMS,D_D[LOC],$A21),0))</f>
        <v>130.16</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8972</v>
      </c>
      <c r="E22" s="100">
        <f ca="1">IF(ISNA($A22),"",IFERROR(SUMIFS(D_D[BL],D_D[MT],6,D_D[CAT],SMS,D_D[LOC],$A22),0))</f>
        <v>2215</v>
      </c>
      <c r="F22" s="102">
        <f t="shared" ca="1" si="3"/>
        <v>0.24687917967008471</v>
      </c>
      <c r="G22" s="101">
        <f ca="1">IF(ISNA($A22),"",IFERROR(SUMIFS(D_D[ADP],D_D[MT],6,D_D[CAT],SMS,D_D[LOC],$A22),0))</f>
        <v>97.16</v>
      </c>
      <c r="H22" s="100">
        <f ca="1">IF(ISNA($A22),"",IFERROR(SUMIFS(D_D[PROD_MTD],D_D[MT],6,D_D[CAT],SMS,D_D[LOC],$A22),0))</f>
        <v>375</v>
      </c>
      <c r="I22" s="101">
        <f ca="1">IF(ISNA($A22),"",IFERROR(SUMIFS(D_D[ADCM],D_D[MT],6,D_D[CAT],SMS,D_D[LOC],$A22),0))</f>
        <v>119.69</v>
      </c>
      <c r="J22" s="100">
        <f ca="1">IF(ISNA($A22),"",IFERROR(SUMIFS(D_D[PROD_FYTD],D_D[MT],6,D_D[CAT],SMS,D_D[LOC],$A22),0))</f>
        <v>2483</v>
      </c>
      <c r="K22" s="101">
        <f ca="1">IF(ISNA($A22),"",IFERROR(SUMIFS(D_D[ADCF],D_D[MT],6,D_D[CAT],SMS,D_D[LOC],$A22),0))</f>
        <v>120.7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17671</v>
      </c>
      <c r="E23" s="100">
        <f ca="1">IF(ISNA($A23),"",IFERROR(SUMIFS(D_D[BL],D_D[MT],6,D_D[CAT],SMS,D_D[LOC],$A23),0))</f>
        <v>4411</v>
      </c>
      <c r="F23" s="102">
        <f t="shared" ca="1" si="3"/>
        <v>0.24961801822194557</v>
      </c>
      <c r="G23" s="101">
        <f ca="1">IF(ISNA($A23),"",IFERROR(SUMIFS(D_D[ADP],D_D[MT],6,D_D[CAT],SMS,D_D[LOC],$A23),0))</f>
        <v>95.87</v>
      </c>
      <c r="H23" s="100">
        <f ca="1">IF(ISNA($A23),"",IFERROR(SUMIFS(D_D[PROD_MTD],D_D[MT],6,D_D[CAT],SMS,D_D[LOC],$A23),0))</f>
        <v>748</v>
      </c>
      <c r="I23" s="101">
        <f ca="1">IF(ISNA($A23),"",IFERROR(SUMIFS(D_D[ADCM],D_D[MT],6,D_D[CAT],SMS,D_D[LOC],$A23),0))</f>
        <v>118</v>
      </c>
      <c r="J23" s="100">
        <f ca="1">IF(ISNA($A23),"",IFERROR(SUMIFS(D_D[PROD_FYTD],D_D[MT],6,D_D[CAT],SMS,D_D[LOC],$A23),0))</f>
        <v>4799</v>
      </c>
      <c r="K23" s="101">
        <f ca="1">IF(ISNA($A23),"",IFERROR(SUMIFS(D_D[ADCF],D_D[MT],6,D_D[CAT],SMS,D_D[LOC],$A23),0))</f>
        <v>112.5</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9904</v>
      </c>
      <c r="E24" s="100">
        <f ca="1">IF(ISNA($A24),"",IFERROR(SUMIFS(D_D[BL],D_D[MT],6,D_D[CAT],SMS,D_D[LOC],$A24),0))</f>
        <v>2861</v>
      </c>
      <c r="F24" s="102">
        <f t="shared" ca="1" si="3"/>
        <v>0.28887318255250405</v>
      </c>
      <c r="G24" s="101">
        <f ca="1">IF(ISNA($A24),"",IFERROR(SUMIFS(D_D[ADP],D_D[MT],6,D_D[CAT],SMS,D_D[LOC],$A24),0))</f>
        <v>107.87</v>
      </c>
      <c r="H24" s="100">
        <f ca="1">IF(ISNA($A24),"",IFERROR(SUMIFS(D_D[PROD_MTD],D_D[MT],6,D_D[CAT],SMS,D_D[LOC],$A24),0))</f>
        <v>396</v>
      </c>
      <c r="I24" s="101">
        <f ca="1">IF(ISNA($A24),"",IFERROR(SUMIFS(D_D[ADCM],D_D[MT],6,D_D[CAT],SMS,D_D[LOC],$A24),0))</f>
        <v>131.05000000000001</v>
      </c>
      <c r="J24" s="100">
        <f ca="1">IF(ISNA($A24),"",IFERROR(SUMIFS(D_D[PROD_FYTD],D_D[MT],6,D_D[CAT],SMS,D_D[LOC],$A24),0))</f>
        <v>2446</v>
      </c>
      <c r="K24" s="101">
        <f ca="1">IF(ISNA($A24),"",IFERROR(SUMIFS(D_D[ADCF],D_D[MT],6,D_D[CAT],SMS,D_D[LOC],$A24),0))</f>
        <v>134.66</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997</v>
      </c>
      <c r="E25" s="100">
        <f ca="1">IF(ISNA($A25),"",IFERROR(SUMIFS(D_D[BL],D_D[MT],6,D_D[CAT],SMS,D_D[LOC],$A25),0))</f>
        <v>206</v>
      </c>
      <c r="F25" s="102">
        <f t="shared" ca="1" si="3"/>
        <v>0.20661985957873621</v>
      </c>
      <c r="G25" s="101">
        <f ca="1">IF(ISNA($A25),"",IFERROR(SUMIFS(D_D[ADP],D_D[MT],6,D_D[CAT],SMS,D_D[LOC],$A25),0))</f>
        <v>92.15</v>
      </c>
      <c r="H25" s="100">
        <f ca="1">IF(ISNA($A25),"",IFERROR(SUMIFS(D_D[PROD_MTD],D_D[MT],6,D_D[CAT],SMS,D_D[LOC],$A25),0))</f>
        <v>41</v>
      </c>
      <c r="I25" s="101">
        <f ca="1">IF(ISNA($A25),"",IFERROR(SUMIFS(D_D[ADCM],D_D[MT],6,D_D[CAT],SMS,D_D[LOC],$A25),0))</f>
        <v>122.71</v>
      </c>
      <c r="J25" s="100">
        <f ca="1">IF(ISNA($A25),"",IFERROR(SUMIFS(D_D[PROD_FYTD],D_D[MT],6,D_D[CAT],SMS,D_D[LOC],$A25),0))</f>
        <v>302</v>
      </c>
      <c r="K25" s="101">
        <f ca="1">IF(ISNA($A25),"",IFERROR(SUMIFS(D_D[ADCF],D_D[MT],6,D_D[CAT],SMS,D_D[LOC],$A25),0))</f>
        <v>105.94</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532</v>
      </c>
      <c r="E26" s="100">
        <f ca="1">IF(ISNA($A26),"",IFERROR(SUMIFS(D_D[BL],D_D[MT],6,D_D[CAT],SMS,D_D[LOC],$A26),0))</f>
        <v>137</v>
      </c>
      <c r="F26" s="102">
        <f t="shared" ca="1" si="3"/>
        <v>0.2575187969924812</v>
      </c>
      <c r="G26" s="101">
        <f ca="1">IF(ISNA($A26),"",IFERROR(SUMIFS(D_D[ADP],D_D[MT],6,D_D[CAT],SMS,D_D[LOC],$A26),0))</f>
        <v>94.87</v>
      </c>
      <c r="H26" s="100">
        <f ca="1">IF(ISNA($A26),"",IFERROR(SUMIFS(D_D[PROD_MTD],D_D[MT],6,D_D[CAT],SMS,D_D[LOC],$A26),0))</f>
        <v>32</v>
      </c>
      <c r="I26" s="101">
        <f ca="1">IF(ISNA($A26),"",IFERROR(SUMIFS(D_D[ADCM],D_D[MT],6,D_D[CAT],SMS,D_D[LOC],$A26),0))</f>
        <v>115.59</v>
      </c>
      <c r="J26" s="100">
        <f ca="1">IF(ISNA($A26),"",IFERROR(SUMIFS(D_D[PROD_FYTD],D_D[MT],6,D_D[CAT],SMS,D_D[LOC],$A26),0))</f>
        <v>176</v>
      </c>
      <c r="K26" s="101">
        <f ca="1">IF(ISNA($A26),"",IFERROR(SUMIFS(D_D[ADCF],D_D[MT],6,D_D[CAT],SMS,D_D[LOC],$A26),0))</f>
        <v>113.65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11916</v>
      </c>
      <c r="E27" s="100">
        <f ca="1">IF(ISNA($A27),"",IFERROR(SUMIFS(D_D[BL],D_D[MT],6,D_D[CAT],SMS,D_D[LOC],$A27),0))</f>
        <v>2988</v>
      </c>
      <c r="F27" s="102">
        <f t="shared" ca="1" si="3"/>
        <v>0.25075528700906347</v>
      </c>
      <c r="G27" s="101">
        <f ca="1">IF(ISNA($A27),"",IFERROR(SUMIFS(D_D[ADP],D_D[MT],6,D_D[CAT],SMS,D_D[LOC],$A27),0))</f>
        <v>94.4</v>
      </c>
      <c r="H27" s="100">
        <f ca="1">IF(ISNA($A27),"",IFERROR(SUMIFS(D_D[PROD_MTD],D_D[MT],6,D_D[CAT],SMS,D_D[LOC],$A27),0))</f>
        <v>537</v>
      </c>
      <c r="I27" s="101">
        <f ca="1">IF(ISNA($A27),"",IFERROR(SUMIFS(D_D[ADCM],D_D[MT],6,D_D[CAT],SMS,D_D[LOC],$A27),0))</f>
        <v>116.35</v>
      </c>
      <c r="J27" s="100">
        <f ca="1">IF(ISNA($A27),"",IFERROR(SUMIFS(D_D[PROD_FYTD],D_D[MT],6,D_D[CAT],SMS,D_D[LOC],$A27),0))</f>
        <v>3451</v>
      </c>
      <c r="K27" s="101">
        <f ca="1">IF(ISNA($A27),"",IFERROR(SUMIFS(D_D[ADCF],D_D[MT],6,D_D[CAT],SMS,D_D[LOC],$A27),0))</f>
        <v>118.32</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3037</v>
      </c>
      <c r="E28" s="100">
        <f ca="1">IF(ISNA($A28),"",IFERROR(SUMIFS(D_D[BL],D_D[MT],6,D_D[CAT],SMS,D_D[LOC],$A28),0))</f>
        <v>536</v>
      </c>
      <c r="F28" s="102">
        <f t="shared" ref="F28:F29" ca="1" si="4">IF(ISNA($A28),"",IFERROR(E28/D28,0))</f>
        <v>0.17648995719459992</v>
      </c>
      <c r="G28" s="101">
        <f ca="1">IF(ISNA($A28),"",IFERROR(SUMIFS(D_D[ADP],D_D[MT],6,D_D[CAT],SMS,D_D[LOC],$A28),0))</f>
        <v>81.62</v>
      </c>
      <c r="H28" s="100">
        <f ca="1">IF(ISNA($A28),"",IFERROR(SUMIFS(D_D[PROD_MTD],D_D[MT],6,D_D[CAT],SMS,D_D[LOC],$A28),0))</f>
        <v>132</v>
      </c>
      <c r="I28" s="101">
        <f ca="1">IF(ISNA($A28),"",IFERROR(SUMIFS(D_D[ADCM],D_D[MT],6,D_D[CAT],SMS,D_D[LOC],$A28),0))</f>
        <v>98.15</v>
      </c>
      <c r="J28" s="100">
        <f ca="1">IF(ISNA($A28),"",IFERROR(SUMIFS(D_D[PROD_FYTD],D_D[MT],6,D_D[CAT],SMS,D_D[LOC],$A28),0))</f>
        <v>793</v>
      </c>
      <c r="K28" s="101">
        <f ca="1">IF(ISNA($A28),"",IFERROR(SUMIFS(D_D[ADCF],D_D[MT],6,D_D[CAT],SMS,D_D[LOC],$A28),0))</f>
        <v>105.74</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42679</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343691</v>
      </c>
      <c r="E12" s="166">
        <f>IF(ISNA($A12),"",IFERROR(SUMIFS(D_D[BL],D_D[MT],5,D_D[CAT],SMS, D_D[EP],-1,D_D[LOC],$A12),0))</f>
        <v>79191</v>
      </c>
      <c r="F12" s="167">
        <f>IF(ISNA($A12),"",IFERROR(E12/D12,0))</f>
        <v>0.23041336549400479</v>
      </c>
      <c r="G12" s="168">
        <f>IF(ISNA($A12),"",IFERROR(SUMIFS(D_D[ADP],D_D[MT],5,D_D[CAT],SMS, D_D[EP],-1,D_D[LOC],$A12),0))</f>
        <v>91.69</v>
      </c>
      <c r="H12" s="167">
        <f>IF(ISNA($A12),"",IFERROR(SUMIFS(D_D[DEV],D_D[MT],5,D_D[CAT],SMS, D_D[EP],-1,D_D[LOC],$A12)/$D12,0))</f>
        <v>6.1732777407613237E-2</v>
      </c>
      <c r="I12" s="167">
        <f>IF(ISNA($A12),"",IFERROR(SUMIFS(D_D[EVD],D_D[MT],5,D_D[CAT],SMS, D_D[EP],-1,D_D[LOC],$A12)/$D12,0))</f>
        <v>0.7482360608802674</v>
      </c>
      <c r="J12" s="167">
        <f>IF(ISNA($A12),"",IFERROR(SUMIFS(D_D[DEC],D_D[MT],5,D_D[CAT],SMS, D_D[EP],-1,D_D[LOC],$A12)/$D12,0))</f>
        <v>0.14236334381755705</v>
      </c>
      <c r="K12" s="167">
        <f>IF(ISNA($A12),"",IFERROR(SUMIFS(D_D[AWD],D_D[MT],5,D_D[CAT],SMS, D_D[EP],-1,D_D[LOC],$A12)/$D12,0))</f>
        <v>3.0928944895269296E-2</v>
      </c>
      <c r="L12" s="167">
        <f>IF(ISNA($A12),"",IFERROR(SUMIFS(D_D[AUT],D_D[MT],5,D_D[CAT],SMS, D_D[EP],-1,D_D[LOC],$A12)/$D12,0))</f>
        <v>1.6715596276888251E-2</v>
      </c>
      <c r="M12" s="6"/>
    </row>
    <row r="13" spans="1:13" ht="12.75" x14ac:dyDescent="0.2">
      <c r="A13" s="133">
        <v>499</v>
      </c>
      <c r="B13" s="23"/>
      <c r="C13" s="162" t="str">
        <f>"NWQ-"&amp;Driver!$C$20&amp; " Total"</f>
        <v>NWQ-Compensation Total</v>
      </c>
      <c r="D13" s="169">
        <f>IF(ISNA($A13),"",IFERROR(SUMIFS(D_D[INV],D_D[MT],5,D_D[CAT],SMS, D_D[EP],-1,D_D[LOC],$A13),0))</f>
        <v>218729</v>
      </c>
      <c r="E13" s="169">
        <f>IF(ISNA($A13),"",IFERROR(SUMIFS(D_D[BL],D_D[MT],5,D_D[CAT],SMS, D_D[EP],-1,D_D[LOC],$A13),0))</f>
        <v>46332</v>
      </c>
      <c r="F13" s="170">
        <f t="shared" ref="F13" si="0">IF(ISNA($A13),"",IFERROR(E13/D13,0))</f>
        <v>0.21182376365273922</v>
      </c>
      <c r="G13" s="171">
        <f>IF(ISNA($A13),"",IFERROR(SUMIFS(D_D[ADP],D_D[MT],5,D_D[CAT],SMS, D_D[EP],-1,D_D[LOC],$A13),0))</f>
        <v>89.19</v>
      </c>
      <c r="H13" s="170">
        <f>IF(ISNA($A13),"",IFERROR(SUMIFS(D_D[DEV],D_D[MT],5,D_D[CAT],SMS, D_D[EP],-1,D_D[LOC],$A13)/$D13,0))</f>
        <v>4.0186715067503627E-3</v>
      </c>
      <c r="I13" s="170">
        <f>IF(ISNA($A13),"",IFERROR(SUMIFS(D_D[EVD],D_D[MT],5,D_D[CAT],SMS, D_D[EP],-1,D_D[LOC],$A13)/$D13,0))</f>
        <v>0.86351604039702101</v>
      </c>
      <c r="J13" s="170">
        <f>IF(ISNA($A13),"",IFERROR(SUMIFS(D_D[DEC],D_D[MT],5,D_D[CAT],SMS, D_D[EP],-1,D_D[LOC],$A13)/$D13,0))</f>
        <v>0.13168349875873797</v>
      </c>
      <c r="K13" s="170">
        <f>IF(ISNA($A13),"",IFERROR(SUMIFS(D_D[AWD],D_D[MT],5,D_D[CAT],SMS, D_D[EP],-1,D_D[LOC],$A13)/$D13,0))</f>
        <v>7.0863945795939269E-4</v>
      </c>
      <c r="L13" s="170">
        <f>IF(ISNA($A13),"",IFERROR(SUMIFS(D_D[AUT],D_D[MT],5,D_D[CAT],SMS, D_D[EP],-1,D_D[LOC],$A13)/$D13,0))</f>
        <v>7.3149879531292145E-5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26430</v>
      </c>
      <c r="E14" s="172">
        <f ca="1">IF(ISNA($A14),"",IFERROR(SUMIFS(D_D[BL],D_D[MT],5,D_D[CAT],SMS, D_D[EP],-1,D_D[LOC],$A14),0))</f>
        <v>7830</v>
      </c>
      <c r="F14" s="173">
        <f t="shared" ref="F14:F31" ca="1" si="3">IF(ISNA($A14),"",IFERROR(E14/D14,0))</f>
        <v>0.29625425652667425</v>
      </c>
      <c r="G14" s="174">
        <f ca="1">IF(ISNA($A14),"",IFERROR(SUMIFS(D_D[ADP],D_D[MT],5,D_D[CAT],SMS, D_D[EP],-1,D_D[LOC],$A14),0))</f>
        <v>101.52</v>
      </c>
      <c r="H14" s="173">
        <f ca="1">IF(ISNA($A14),"",IFERROR(SUMIFS(D_D[DEV],D_D[MT],5,D_D[CAT],SMS, D_D[EP],-1,D_D[LOC],$A14)/$D14,0))</f>
        <v>0.16428301172909573</v>
      </c>
      <c r="I14" s="173">
        <f ca="1">IF(ISNA($A14),"",IFERROR(SUMIFS(D_D[EVD],D_D[MT],5,D_D[CAT],SMS, D_D[EP],-1,D_D[LOC],$A14)/$D14,0))</f>
        <v>0.5248581157775255</v>
      </c>
      <c r="J14" s="173">
        <f ca="1">IF(ISNA($A14),"",IFERROR(SUMIFS(D_D[DEC],D_D[MT],5,D_D[CAT],SMS, D_D[EP],-1,D_D[LOC],$A14)/$D14,0))</f>
        <v>0.16072644721906923</v>
      </c>
      <c r="K14" s="173">
        <f ca="1">IF(ISNA($A14),"",IFERROR(SUMIFS(D_D[AWD],D_D[MT],5,D_D[CAT],SMS, D_D[EP],-1,D_D[LOC],$A14)/$D14,0))</f>
        <v>9.5384033295497536E-2</v>
      </c>
      <c r="L14" s="173">
        <f ca="1">IF(ISNA($A14),"",IFERROR(SUMIFS(D_D[AUT],D_D[MT],5,D_D[CAT],SMS, D_D[EP],-1,D_D[LOC],$A14)/$D14,0))</f>
        <v>5.4483541430192961E-2</v>
      </c>
      <c r="M14" s="6"/>
    </row>
    <row r="15" spans="1:13" ht="12.75" x14ac:dyDescent="0.2">
      <c r="A15" s="133" t="str">
        <f t="shared" ca="1" si="1"/>
        <v>313</v>
      </c>
      <c r="B15" s="23">
        <v>2</v>
      </c>
      <c r="C15" s="163" t="str">
        <f t="shared" ca="1" si="2"/>
        <v>Baltimore</v>
      </c>
      <c r="D15" s="172">
        <f ca="1">IF(ISNA($A15),"",IFERROR(SUMIFS(D_D[INV],D_D[MT],5,D_D[CAT],SMS, D_D[EP],-1,D_D[LOC],$A15),0))</f>
        <v>555</v>
      </c>
      <c r="E15" s="172">
        <f ca="1">IF(ISNA($A15),"",IFERROR(SUMIFS(D_D[BL],D_D[MT],5,D_D[CAT],SMS, D_D[EP],-1,D_D[LOC],$A15),0))</f>
        <v>224</v>
      </c>
      <c r="F15" s="173">
        <f t="shared" ca="1" si="3"/>
        <v>0.40360360360360359</v>
      </c>
      <c r="G15" s="174">
        <f ca="1">IF(ISNA($A15),"",IFERROR(SUMIFS(D_D[ADP],D_D[MT],5,D_D[CAT],SMS, D_D[EP],-1,D_D[LOC],$A15),0))</f>
        <v>118.28</v>
      </c>
      <c r="H15" s="173">
        <f ca="1">IF(ISNA($A15),"",IFERROR(SUMIFS(D_D[DEV],D_D[MT],5,D_D[CAT],SMS, D_D[EP],-1,D_D[LOC],$A15)/$D15,0))</f>
        <v>0.20540540540540542</v>
      </c>
      <c r="I15" s="173">
        <f ca="1">IF(ISNA($A15),"",IFERROR(SUMIFS(D_D[EVD],D_D[MT],5,D_D[CAT],SMS, D_D[EP],-1,D_D[LOC],$A15)/$D15,0))</f>
        <v>0.44504504504504505</v>
      </c>
      <c r="J15" s="173">
        <f ca="1">IF(ISNA($A15),"",IFERROR(SUMIFS(D_D[DEC],D_D[MT],5,D_D[CAT],SMS, D_D[EP],-1,D_D[LOC],$A15)/$D15,0))</f>
        <v>0.2072072072072072</v>
      </c>
      <c r="K15" s="173">
        <f ca="1">IF(ISNA($A15),"",IFERROR(SUMIFS(D_D[AWD],D_D[MT],5,D_D[CAT],SMS, D_D[EP],-1,D_D[LOC],$A15)/$D15,0))</f>
        <v>0.10810810810810811</v>
      </c>
      <c r="L15" s="173">
        <f ca="1">IF(ISNA($A15),"",IFERROR(SUMIFS(D_D[AUT],D_D[MT],5,D_D[CAT],SMS, D_D[EP],-1,D_D[LOC],$A15)/$D15,0))</f>
        <v>3.4234234234234232E-2</v>
      </c>
      <c r="M15" s="6"/>
    </row>
    <row r="16" spans="1:13" ht="12.75" x14ac:dyDescent="0.2">
      <c r="A16" s="133" t="str">
        <f t="shared" ca="1" si="1"/>
        <v>301</v>
      </c>
      <c r="B16" s="23">
        <v>3</v>
      </c>
      <c r="C16" s="163" t="str">
        <f t="shared" ca="1" si="2"/>
        <v>Boston</v>
      </c>
      <c r="D16" s="172">
        <f ca="1">IF(ISNA($A16),"",IFERROR(SUMIFS(D_D[INV],D_D[MT],5,D_D[CAT],SMS, D_D[EP],-1,D_D[LOC],$A16),0))</f>
        <v>984</v>
      </c>
      <c r="E16" s="172">
        <f ca="1">IF(ISNA($A16),"",IFERROR(SUMIFS(D_D[BL],D_D[MT],5,D_D[CAT],SMS, D_D[EP],-1,D_D[LOC],$A16),0))</f>
        <v>404</v>
      </c>
      <c r="F16" s="173">
        <f t="shared" ca="1" si="3"/>
        <v>0.41056910569105692</v>
      </c>
      <c r="G16" s="174">
        <f ca="1">IF(ISNA($A16),"",IFERROR(SUMIFS(D_D[ADP],D_D[MT],5,D_D[CAT],SMS, D_D[EP],-1,D_D[LOC],$A16),0))</f>
        <v>120.31</v>
      </c>
      <c r="H16" s="173">
        <f ca="1">IF(ISNA($A16),"",IFERROR(SUMIFS(D_D[DEV],D_D[MT],5,D_D[CAT],SMS, D_D[EP],-1,D_D[LOC],$A16)/$D16,0))</f>
        <v>0.15955284552845528</v>
      </c>
      <c r="I16" s="173">
        <f ca="1">IF(ISNA($A16),"",IFERROR(SUMIFS(D_D[EVD],D_D[MT],5,D_D[CAT],SMS, D_D[EP],-1,D_D[LOC],$A16)/$D16,0))</f>
        <v>0.52235772357723576</v>
      </c>
      <c r="J16" s="173">
        <f ca="1">IF(ISNA($A16),"",IFERROR(SUMIFS(D_D[DEC],D_D[MT],5,D_D[CAT],SMS, D_D[EP],-1,D_D[LOC],$A16)/$D16,0))</f>
        <v>0.14735772357723578</v>
      </c>
      <c r="K16" s="173">
        <f ca="1">IF(ISNA($A16),"",IFERROR(SUMIFS(D_D[AWD],D_D[MT],5,D_D[CAT],SMS, D_D[EP],-1,D_D[LOC],$A16)/$D16,0))</f>
        <v>0.15548780487804878</v>
      </c>
      <c r="L16" s="173">
        <f ca="1">IF(ISNA($A16),"",IFERROR(SUMIFS(D_D[AUT],D_D[MT],5,D_D[CAT],SMS, D_D[EP],-1,D_D[LOC],$A16)/$D16,0))</f>
        <v>1.524390243902439E-2</v>
      </c>
      <c r="M16" s="6"/>
    </row>
    <row r="17" spans="1:13" ht="12.75" x14ac:dyDescent="0.2">
      <c r="A17" s="133" t="str">
        <f t="shared" ca="1" si="1"/>
        <v>307</v>
      </c>
      <c r="B17" s="23">
        <v>4</v>
      </c>
      <c r="C17" s="163" t="str">
        <f t="shared" ca="1" si="2"/>
        <v>Buffalo</v>
      </c>
      <c r="D17" s="172">
        <f ca="1">IF(ISNA($A17),"",IFERROR(SUMIFS(D_D[INV],D_D[MT],5,D_D[CAT],SMS, D_D[EP],-1,D_D[LOC],$A17),0))</f>
        <v>1081</v>
      </c>
      <c r="E17" s="172">
        <f ca="1">IF(ISNA($A17),"",IFERROR(SUMIFS(D_D[BL],D_D[MT],5,D_D[CAT],SMS, D_D[EP],-1,D_D[LOC],$A17),0))</f>
        <v>436</v>
      </c>
      <c r="F17" s="173">
        <f t="shared" ca="1" si="3"/>
        <v>0.40333024976873266</v>
      </c>
      <c r="G17" s="174">
        <f ca="1">IF(ISNA($A17),"",IFERROR(SUMIFS(D_D[ADP],D_D[MT],5,D_D[CAT],SMS, D_D[EP],-1,D_D[LOC],$A17),0))</f>
        <v>117.95</v>
      </c>
      <c r="H17" s="173">
        <f ca="1">IF(ISNA($A17),"",IFERROR(SUMIFS(D_D[DEV],D_D[MT],5,D_D[CAT],SMS, D_D[EP],-1,D_D[LOC],$A17)/$D17,0))</f>
        <v>0.14153561517113783</v>
      </c>
      <c r="I17" s="173">
        <f ca="1">IF(ISNA($A17),"",IFERROR(SUMIFS(D_D[EVD],D_D[MT],5,D_D[CAT],SMS, D_D[EP],-1,D_D[LOC],$A17)/$D17,0))</f>
        <v>0.55226641998149861</v>
      </c>
      <c r="J17" s="173">
        <f ca="1">IF(ISNA($A17),"",IFERROR(SUMIFS(D_D[DEC],D_D[MT],5,D_D[CAT],SMS, D_D[EP],-1,D_D[LOC],$A17)/$D17,0))</f>
        <v>0.20259019426456984</v>
      </c>
      <c r="K17" s="173">
        <f ca="1">IF(ISNA($A17),"",IFERROR(SUMIFS(D_D[AWD],D_D[MT],5,D_D[CAT],SMS, D_D[EP],-1,D_D[LOC],$A17)/$D17,0))</f>
        <v>7.3080481036077699E-2</v>
      </c>
      <c r="L17" s="173">
        <f ca="1">IF(ISNA($A17),"",IFERROR(SUMIFS(D_D[AUT],D_D[MT],5,D_D[CAT],SMS, D_D[EP],-1,D_D[LOC],$A17)/$D17,0))</f>
        <v>3.0527289546716005E-2</v>
      </c>
      <c r="M17" s="6"/>
    </row>
    <row r="18" spans="1:13" ht="12.75" x14ac:dyDescent="0.2">
      <c r="A18" s="133" t="str">
        <f t="shared" ca="1" si="1"/>
        <v>308</v>
      </c>
      <c r="B18" s="23">
        <v>5</v>
      </c>
      <c r="C18" s="163" t="str">
        <f t="shared" ca="1" si="2"/>
        <v>Hartford</v>
      </c>
      <c r="D18" s="172">
        <f ca="1">IF(ISNA($A18),"",IFERROR(SUMIFS(D_D[INV],D_D[MT],5,D_D[CAT],SMS, D_D[EP],-1,D_D[LOC],$A18),0))</f>
        <v>976</v>
      </c>
      <c r="E18" s="172">
        <f ca="1">IF(ISNA($A18),"",IFERROR(SUMIFS(D_D[BL],D_D[MT],5,D_D[CAT],SMS, D_D[EP],-1,D_D[LOC],$A18),0))</f>
        <v>317</v>
      </c>
      <c r="F18" s="173">
        <f t="shared" ca="1" si="3"/>
        <v>0.32479508196721313</v>
      </c>
      <c r="G18" s="174">
        <f ca="1">IF(ISNA($A18),"",IFERROR(SUMIFS(D_D[ADP],D_D[MT],5,D_D[CAT],SMS, D_D[EP],-1,D_D[LOC],$A18),0))</f>
        <v>104.6</v>
      </c>
      <c r="H18" s="173">
        <f ca="1">IF(ISNA($A18),"",IFERROR(SUMIFS(D_D[DEV],D_D[MT],5,D_D[CAT],SMS, D_D[EP],-1,D_D[LOC],$A18)/$D18,0))</f>
        <v>0.16700819672131148</v>
      </c>
      <c r="I18" s="173">
        <f ca="1">IF(ISNA($A18),"",IFERROR(SUMIFS(D_D[EVD],D_D[MT],5,D_D[CAT],SMS, D_D[EP],-1,D_D[LOC],$A18)/$D18,0))</f>
        <v>0.55942622950819676</v>
      </c>
      <c r="J18" s="173">
        <f ca="1">IF(ISNA($A18),"",IFERROR(SUMIFS(D_D[DEC],D_D[MT],5,D_D[CAT],SMS, D_D[EP],-1,D_D[LOC],$A18)/$D18,0))</f>
        <v>0.16700819672131148</v>
      </c>
      <c r="K18" s="173">
        <f ca="1">IF(ISNA($A18),"",IFERROR(SUMIFS(D_D[AWD],D_D[MT],5,D_D[CAT],SMS, D_D[EP],-1,D_D[LOC],$A18)/$D18,0))</f>
        <v>6.5573770491803282E-2</v>
      </c>
      <c r="L18" s="173">
        <f ca="1">IF(ISNA($A18),"",IFERROR(SUMIFS(D_D[AUT],D_D[MT],5,D_D[CAT],SMS, D_D[EP],-1,D_D[LOC],$A18)/$D18,0))</f>
        <v>4.0983606557377046E-2</v>
      </c>
      <c r="M18" s="6"/>
    </row>
    <row r="19" spans="1:13" ht="12.75" x14ac:dyDescent="0.2">
      <c r="A19" s="133" t="str">
        <f t="shared" ca="1" si="1"/>
        <v>315</v>
      </c>
      <c r="B19" s="23">
        <v>6</v>
      </c>
      <c r="C19" s="163" t="str">
        <f t="shared" ca="1" si="2"/>
        <v>Huntington</v>
      </c>
      <c r="D19" s="172">
        <f ca="1">IF(ISNA($A19),"",IFERROR(SUMIFS(D_D[INV],D_D[MT],5,D_D[CAT],SMS, D_D[EP],-1,D_D[LOC],$A19),0))</f>
        <v>3026</v>
      </c>
      <c r="E19" s="172">
        <f ca="1">IF(ISNA($A19),"",IFERROR(SUMIFS(D_D[BL],D_D[MT],5,D_D[CAT],SMS, D_D[EP],-1,D_D[LOC],$A19),0))</f>
        <v>829</v>
      </c>
      <c r="F19" s="173">
        <f t="shared" ca="1" si="3"/>
        <v>0.27395902181097159</v>
      </c>
      <c r="G19" s="174">
        <f ca="1">IF(ISNA($A19),"",IFERROR(SUMIFS(D_D[ADP],D_D[MT],5,D_D[CAT],SMS, D_D[EP],-1,D_D[LOC],$A19),0))</f>
        <v>97.59</v>
      </c>
      <c r="H19" s="173">
        <f ca="1">IF(ISNA($A19),"",IFERROR(SUMIFS(D_D[DEV],D_D[MT],5,D_D[CAT],SMS, D_D[EP],-1,D_D[LOC],$A19)/$D19,0))</f>
        <v>0.158955717118308</v>
      </c>
      <c r="I19" s="173">
        <f ca="1">IF(ISNA($A19),"",IFERROR(SUMIFS(D_D[EVD],D_D[MT],5,D_D[CAT],SMS, D_D[EP],-1,D_D[LOC],$A19)/$D19,0))</f>
        <v>0.50330469266358224</v>
      </c>
      <c r="J19" s="173">
        <f ca="1">IF(ISNA($A19),"",IFERROR(SUMIFS(D_D[DEC],D_D[MT],5,D_D[CAT],SMS, D_D[EP],-1,D_D[LOC],$A19)/$D19,0))</f>
        <v>0.12954395241242564</v>
      </c>
      <c r="K19" s="173">
        <f ca="1">IF(ISNA($A19),"",IFERROR(SUMIFS(D_D[AWD],D_D[MT],5,D_D[CAT],SMS, D_D[EP],-1,D_D[LOC],$A19)/$D19,0))</f>
        <v>0.13053536021150033</v>
      </c>
      <c r="L19" s="173">
        <f ca="1">IF(ISNA($A19),"",IFERROR(SUMIFS(D_D[AUT],D_D[MT],5,D_D[CAT],SMS, D_D[EP],-1,D_D[LOC],$A19)/$D19,0))</f>
        <v>7.6668869795109049E-2</v>
      </c>
      <c r="M19" s="6"/>
    </row>
    <row r="20" spans="1:13" ht="12.75" x14ac:dyDescent="0.2">
      <c r="A20" s="133" t="str">
        <f t="shared" ca="1" si="1"/>
        <v>373</v>
      </c>
      <c r="B20" s="23">
        <v>7</v>
      </c>
      <c r="C20" s="163" t="str">
        <f t="shared" ca="1" si="2"/>
        <v>Manchester</v>
      </c>
      <c r="D20" s="172">
        <f ca="1">IF(ISNA($A20),"",IFERROR(SUMIFS(D_D[INV],D_D[MT],5,D_D[CAT],SMS, D_D[EP],-1,D_D[LOC],$A20),0))</f>
        <v>495</v>
      </c>
      <c r="E20" s="172">
        <f ca="1">IF(ISNA($A20),"",IFERROR(SUMIFS(D_D[BL],D_D[MT],5,D_D[CAT],SMS, D_D[EP],-1,D_D[LOC],$A20),0))</f>
        <v>270</v>
      </c>
      <c r="F20" s="173">
        <f t="shared" ca="1" si="3"/>
        <v>0.54545454545454541</v>
      </c>
      <c r="G20" s="174">
        <f ca="1">IF(ISNA($A20),"",IFERROR(SUMIFS(D_D[ADP],D_D[MT],5,D_D[CAT],SMS, D_D[EP],-1,D_D[LOC],$A20),0))</f>
        <v>133.52000000000001</v>
      </c>
      <c r="H20" s="173">
        <f ca="1">IF(ISNA($A20),"",IFERROR(SUMIFS(D_D[DEV],D_D[MT],5,D_D[CAT],SMS, D_D[EP],-1,D_D[LOC],$A20)/$D20,0))</f>
        <v>0.2</v>
      </c>
      <c r="I20" s="173">
        <f ca="1">IF(ISNA($A20),"",IFERROR(SUMIFS(D_D[EVD],D_D[MT],5,D_D[CAT],SMS, D_D[EP],-1,D_D[LOC],$A20)/$D20,0))</f>
        <v>0.59393939393939399</v>
      </c>
      <c r="J20" s="173">
        <f ca="1">IF(ISNA($A20),"",IFERROR(SUMIFS(D_D[DEC],D_D[MT],5,D_D[CAT],SMS, D_D[EP],-1,D_D[LOC],$A20)/$D20,0))</f>
        <v>0.15757575757575756</v>
      </c>
      <c r="K20" s="173">
        <f ca="1">IF(ISNA($A20),"",IFERROR(SUMIFS(D_D[AWD],D_D[MT],5,D_D[CAT],SMS, D_D[EP],-1,D_D[LOC],$A20)/$D20,0))</f>
        <v>3.8383838383838381E-2</v>
      </c>
      <c r="L20" s="173">
        <f ca="1">IF(ISNA($A20),"",IFERROR(SUMIFS(D_D[AUT],D_D[MT],5,D_D[CAT],SMS, D_D[EP],-1,D_D[LOC],$A20)/$D20,0))</f>
        <v>1.0101010101010102E-2</v>
      </c>
      <c r="M20" s="6"/>
    </row>
    <row r="21" spans="1:13" ht="12.75" x14ac:dyDescent="0.2">
      <c r="A21" s="133" t="str">
        <f t="shared" ca="1" si="1"/>
        <v>306</v>
      </c>
      <c r="B21" s="23">
        <v>8</v>
      </c>
      <c r="C21" s="163" t="str">
        <f t="shared" ca="1" si="2"/>
        <v>New York</v>
      </c>
      <c r="D21" s="172">
        <f ca="1">IF(ISNA($A21),"",IFERROR(SUMIFS(D_D[INV],D_D[MT],5,D_D[CAT],SMS, D_D[EP],-1,D_D[LOC],$A21),0))</f>
        <v>1621</v>
      </c>
      <c r="E21" s="172">
        <f ca="1">IF(ISNA($A21),"",IFERROR(SUMIFS(D_D[BL],D_D[MT],5,D_D[CAT],SMS, D_D[EP],-1,D_D[LOC],$A21),0))</f>
        <v>621</v>
      </c>
      <c r="F21" s="173">
        <f t="shared" ca="1" si="3"/>
        <v>0.38309685379395436</v>
      </c>
      <c r="G21" s="174">
        <f ca="1">IF(ISNA($A21),"",IFERROR(SUMIFS(D_D[ADP],D_D[MT],5,D_D[CAT],SMS, D_D[EP],-1,D_D[LOC],$A21),0))</f>
        <v>117.81</v>
      </c>
      <c r="H21" s="173">
        <f ca="1">IF(ISNA($A21),"",IFERROR(SUMIFS(D_D[DEV],D_D[MT],5,D_D[CAT],SMS, D_D[EP],-1,D_D[LOC],$A21)/$D21,0))</f>
        <v>0.15175817396668723</v>
      </c>
      <c r="I21" s="173">
        <f ca="1">IF(ISNA($A21),"",IFERROR(SUMIFS(D_D[EVD],D_D[MT],5,D_D[CAT],SMS, D_D[EP],-1,D_D[LOC],$A21)/$D21,0))</f>
        <v>0.36890808143121528</v>
      </c>
      <c r="J21" s="173">
        <f ca="1">IF(ISNA($A21),"",IFERROR(SUMIFS(D_D[DEC],D_D[MT],5,D_D[CAT],SMS, D_D[EP],-1,D_D[LOC],$A21)/$D21,0))</f>
        <v>0.14743985194324491</v>
      </c>
      <c r="K21" s="173">
        <f ca="1">IF(ISNA($A21),"",IFERROR(SUMIFS(D_D[AWD],D_D[MT],5,D_D[CAT],SMS, D_D[EP],-1,D_D[LOC],$A21)/$D21,0))</f>
        <v>0.12461443553362123</v>
      </c>
      <c r="L21" s="173">
        <f ca="1">IF(ISNA($A21),"",IFERROR(SUMIFS(D_D[AUT],D_D[MT],5,D_D[CAT],SMS, D_D[EP],-1,D_D[LOC],$A21)/$D21,0))</f>
        <v>0.20542874768661321</v>
      </c>
      <c r="M21" s="6"/>
    </row>
    <row r="22" spans="1:13" ht="12.75" x14ac:dyDescent="0.2">
      <c r="A22" s="133" t="str">
        <f t="shared" ca="1" si="1"/>
        <v>309</v>
      </c>
      <c r="B22" s="23">
        <v>9</v>
      </c>
      <c r="C22" s="163" t="str">
        <f t="shared" ca="1" si="2"/>
        <v>Newark</v>
      </c>
      <c r="D22" s="172">
        <f ca="1">IF(ISNA($A22),"",IFERROR(SUMIFS(D_D[INV],D_D[MT],5,D_D[CAT],SMS, D_D[EP],-1,D_D[LOC],$A22),0))</f>
        <v>698</v>
      </c>
      <c r="E22" s="172">
        <f ca="1">IF(ISNA($A22),"",IFERROR(SUMIFS(D_D[BL],D_D[MT],5,D_D[CAT],SMS, D_D[EP],-1,D_D[LOC],$A22),0))</f>
        <v>305</v>
      </c>
      <c r="F22" s="173">
        <f t="shared" ca="1" si="3"/>
        <v>0.43696275071633239</v>
      </c>
      <c r="G22" s="174">
        <f ca="1">IF(ISNA($A22),"",IFERROR(SUMIFS(D_D[ADP],D_D[MT],5,D_D[CAT],SMS, D_D[EP],-1,D_D[LOC],$A22),0))</f>
        <v>122.4</v>
      </c>
      <c r="H22" s="173">
        <f ca="1">IF(ISNA($A22),"",IFERROR(SUMIFS(D_D[DEV],D_D[MT],5,D_D[CAT],SMS, D_D[EP],-1,D_D[LOC],$A22)/$D22,0))</f>
        <v>0.11318051575931232</v>
      </c>
      <c r="I22" s="173">
        <f ca="1">IF(ISNA($A22),"",IFERROR(SUMIFS(D_D[EVD],D_D[MT],5,D_D[CAT],SMS, D_D[EP],-1,D_D[LOC],$A22)/$D22,0))</f>
        <v>0.57163323782234954</v>
      </c>
      <c r="J22" s="173">
        <f ca="1">IF(ISNA($A22),"",IFERROR(SUMIFS(D_D[DEC],D_D[MT],5,D_D[CAT],SMS, D_D[EP],-1,D_D[LOC],$A22)/$D22,0))</f>
        <v>0.14899713467048711</v>
      </c>
      <c r="K22" s="173">
        <f ca="1">IF(ISNA($A22),"",IFERROR(SUMIFS(D_D[AWD],D_D[MT],5,D_D[CAT],SMS, D_D[EP],-1,D_D[LOC],$A22)/$D22,0))</f>
        <v>0.10028653295128939</v>
      </c>
      <c r="L22" s="173">
        <f ca="1">IF(ISNA($A22),"",IFERROR(SUMIFS(D_D[AUT],D_D[MT],5,D_D[CAT],SMS, D_D[EP],-1,D_D[LOC],$A22)/$D22,0))</f>
        <v>6.5902578796561598E-2</v>
      </c>
      <c r="M22" s="6"/>
    </row>
    <row r="23" spans="1:13" ht="12.75" x14ac:dyDescent="0.2">
      <c r="A23" s="133" t="str">
        <f t="shared" ca="1" si="1"/>
        <v>310</v>
      </c>
      <c r="B23" s="23">
        <v>10</v>
      </c>
      <c r="C23" s="163" t="str">
        <f t="shared" ca="1" si="2"/>
        <v>Philadelphia</v>
      </c>
      <c r="D23" s="172">
        <f ca="1">IF(ISNA($A23),"",IFERROR(SUMIFS(D_D[INV],D_D[MT],5,D_D[CAT],SMS, D_D[EP],-1,D_D[LOC],$A23),0))</f>
        <v>3340</v>
      </c>
      <c r="E23" s="172">
        <f ca="1">IF(ISNA($A23),"",IFERROR(SUMIFS(D_D[BL],D_D[MT],5,D_D[CAT],SMS, D_D[EP],-1,D_D[LOC],$A23),0))</f>
        <v>884</v>
      </c>
      <c r="F23" s="173">
        <f t="shared" ca="1" si="3"/>
        <v>0.26467065868263473</v>
      </c>
      <c r="G23" s="174">
        <f ca="1">IF(ISNA($A23),"",IFERROR(SUMIFS(D_D[ADP],D_D[MT],5,D_D[CAT],SMS, D_D[EP],-1,D_D[LOC],$A23),0))</f>
        <v>104.74</v>
      </c>
      <c r="H23" s="173">
        <f ca="1">IF(ISNA($A23),"",IFERROR(SUMIFS(D_D[DEV],D_D[MT],5,D_D[CAT],SMS, D_D[EP],-1,D_D[LOC],$A23)/$D23,0))</f>
        <v>0.12874251497005987</v>
      </c>
      <c r="I23" s="173">
        <f ca="1">IF(ISNA($A23),"",IFERROR(SUMIFS(D_D[EVD],D_D[MT],5,D_D[CAT],SMS, D_D[EP],-1,D_D[LOC],$A23)/$D23,0))</f>
        <v>0.51377245508982039</v>
      </c>
      <c r="J23" s="173">
        <f ca="1">IF(ISNA($A23),"",IFERROR(SUMIFS(D_D[DEC],D_D[MT],5,D_D[CAT],SMS, D_D[EP],-1,D_D[LOC],$A23)/$D23,0))</f>
        <v>0.20269461077844311</v>
      </c>
      <c r="K23" s="173">
        <f ca="1">IF(ISNA($A23),"",IFERROR(SUMIFS(D_D[AWD],D_D[MT],5,D_D[CAT],SMS, D_D[EP],-1,D_D[LOC],$A23)/$D23,0))</f>
        <v>8.5928143712574845E-2</v>
      </c>
      <c r="L23" s="173">
        <f ca="1">IF(ISNA($A23),"",IFERROR(SUMIFS(D_D[AUT],D_D[MT],5,D_D[CAT],SMS, D_D[EP],-1,D_D[LOC],$A23)/$D23,0))</f>
        <v>6.8862275449101798E-2</v>
      </c>
      <c r="M23" s="6"/>
    </row>
    <row r="24" spans="1:13" ht="12.75" x14ac:dyDescent="0.2">
      <c r="A24" s="133" t="str">
        <f t="shared" ca="1" si="1"/>
        <v>311</v>
      </c>
      <c r="B24" s="23">
        <v>11</v>
      </c>
      <c r="C24" s="163" t="str">
        <f t="shared" ca="1" si="2"/>
        <v>Pittsburgh</v>
      </c>
      <c r="D24" s="172">
        <f ca="1">IF(ISNA($A24),"",IFERROR(SUMIFS(D_D[INV],D_D[MT],5,D_D[CAT],SMS, D_D[EP],-1,D_D[LOC],$A24),0))</f>
        <v>853</v>
      </c>
      <c r="E24" s="172">
        <f ca="1">IF(ISNA($A24),"",IFERROR(SUMIFS(D_D[BL],D_D[MT],5,D_D[CAT],SMS, D_D[EP],-1,D_D[LOC],$A24),0))</f>
        <v>328</v>
      </c>
      <c r="F24" s="173">
        <f t="shared" ca="1" si="3"/>
        <v>0.38452520515826494</v>
      </c>
      <c r="G24" s="174">
        <f ca="1">IF(ISNA($A24),"",IFERROR(SUMIFS(D_D[ADP],D_D[MT],5,D_D[CAT],SMS, D_D[EP],-1,D_D[LOC],$A24),0))</f>
        <v>105</v>
      </c>
      <c r="H24" s="173">
        <f ca="1">IF(ISNA($A24),"",IFERROR(SUMIFS(D_D[DEV],D_D[MT],5,D_D[CAT],SMS, D_D[EP],-1,D_D[LOC],$A24)/$D24,0))</f>
        <v>0.27784290738569756</v>
      </c>
      <c r="I24" s="173">
        <f ca="1">IF(ISNA($A24),"",IFERROR(SUMIFS(D_D[EVD],D_D[MT],5,D_D[CAT],SMS, D_D[EP],-1,D_D[LOC],$A24)/$D24,0))</f>
        <v>0.44196951934349354</v>
      </c>
      <c r="J24" s="173">
        <f ca="1">IF(ISNA($A24),"",IFERROR(SUMIFS(D_D[DEC],D_D[MT],5,D_D[CAT],SMS, D_D[EP],-1,D_D[LOC],$A24)/$D24,0))</f>
        <v>0.13364595545134819</v>
      </c>
      <c r="K24" s="173">
        <f ca="1">IF(ISNA($A24),"",IFERROR(SUMIFS(D_D[AWD],D_D[MT],5,D_D[CAT],SMS, D_D[EP],-1,D_D[LOC],$A24)/$D24,0))</f>
        <v>0.12543962485345839</v>
      </c>
      <c r="L24" s="173">
        <f ca="1">IF(ISNA($A24),"",IFERROR(SUMIFS(D_D[AUT],D_D[MT],5,D_D[CAT],SMS, D_D[EP],-1,D_D[LOC],$A24)/$D24,0))</f>
        <v>2.1101992966002344E-2</v>
      </c>
      <c r="M24" s="6"/>
    </row>
    <row r="25" spans="1:13" ht="12.75" x14ac:dyDescent="0.2">
      <c r="A25" s="133" t="str">
        <f t="shared" ca="1" si="1"/>
        <v>304</v>
      </c>
      <c r="B25" s="23">
        <v>12</v>
      </c>
      <c r="C25" s="163" t="str">
        <f t="shared" ca="1" si="2"/>
        <v>Providence</v>
      </c>
      <c r="D25" s="172">
        <f ca="1">IF(ISNA($A25),"",IFERROR(SUMIFS(D_D[INV],D_D[MT],5,D_D[CAT],SMS, D_D[EP],-1,D_D[LOC],$A25),0))</f>
        <v>1722</v>
      </c>
      <c r="E25" s="172">
        <f ca="1">IF(ISNA($A25),"",IFERROR(SUMIFS(D_D[BL],D_D[MT],5,D_D[CAT],SMS, D_D[EP],-1,D_D[LOC],$A25),0))</f>
        <v>440</v>
      </c>
      <c r="F25" s="173">
        <f t="shared" ca="1" si="3"/>
        <v>0.25551684088269455</v>
      </c>
      <c r="G25" s="174">
        <f ca="1">IF(ISNA($A25),"",IFERROR(SUMIFS(D_D[ADP],D_D[MT],5,D_D[CAT],SMS, D_D[EP],-1,D_D[LOC],$A25),0))</f>
        <v>86.19</v>
      </c>
      <c r="H25" s="173">
        <f ca="1">IF(ISNA($A25),"",IFERROR(SUMIFS(D_D[DEV],D_D[MT],5,D_D[CAT],SMS, D_D[EP],-1,D_D[LOC],$A25)/$D25,0))</f>
        <v>0.2264808362369338</v>
      </c>
      <c r="I25" s="173">
        <f ca="1">IF(ISNA($A25),"",IFERROR(SUMIFS(D_D[EVD],D_D[MT],5,D_D[CAT],SMS, D_D[EP],-1,D_D[LOC],$A25)/$D25,0))</f>
        <v>0.50929152148664347</v>
      </c>
      <c r="J25" s="173">
        <f ca="1">IF(ISNA($A25),"",IFERROR(SUMIFS(D_D[DEC],D_D[MT],5,D_D[CAT],SMS, D_D[EP],-1,D_D[LOC],$A25)/$D25,0))</f>
        <v>0.17305458768873402</v>
      </c>
      <c r="K25" s="173">
        <f ca="1">IF(ISNA($A25),"",IFERROR(SUMIFS(D_D[AWD],D_D[MT],5,D_D[CAT],SMS, D_D[EP],-1,D_D[LOC],$A25)/$D25,0))</f>
        <v>7.0267131242741004E-2</v>
      </c>
      <c r="L25" s="173">
        <f ca="1">IF(ISNA($A25),"",IFERROR(SUMIFS(D_D[AUT],D_D[MT],5,D_D[CAT],SMS, D_D[EP],-1,D_D[LOC],$A25)/$D25,0))</f>
        <v>2.032520325203252E-2</v>
      </c>
      <c r="M25" s="6"/>
    </row>
    <row r="26" spans="1:13" ht="12.75" x14ac:dyDescent="0.2">
      <c r="A26" s="133" t="str">
        <f t="shared" ca="1" si="1"/>
        <v>314</v>
      </c>
      <c r="B26" s="23">
        <v>13</v>
      </c>
      <c r="C26" s="163" t="str">
        <f t="shared" ca="1" si="2"/>
        <v>Roanoke</v>
      </c>
      <c r="D26" s="172">
        <f ca="1">IF(ISNA($A26),"",IFERROR(SUMIFS(D_D[INV],D_D[MT],5,D_D[CAT],SMS, D_D[EP],-1,D_D[LOC],$A26),0))</f>
        <v>3275</v>
      </c>
      <c r="E26" s="172">
        <f ca="1">IF(ISNA($A26),"",IFERROR(SUMIFS(D_D[BL],D_D[MT],5,D_D[CAT],SMS, D_D[EP],-1,D_D[LOC],$A26),0))</f>
        <v>906</v>
      </c>
      <c r="F26" s="173">
        <f t="shared" ca="1" si="3"/>
        <v>0.27664122137404579</v>
      </c>
      <c r="G26" s="174">
        <f ca="1">IF(ISNA($A26),"",IFERROR(SUMIFS(D_D[ADP],D_D[MT],5,D_D[CAT],SMS, D_D[EP],-1,D_D[LOC],$A26),0))</f>
        <v>100.54</v>
      </c>
      <c r="H26" s="173">
        <f ca="1">IF(ISNA($A26),"",IFERROR(SUMIFS(D_D[DEV],D_D[MT],5,D_D[CAT],SMS, D_D[EP],-1,D_D[LOC],$A26)/$D26,0))</f>
        <v>0.18076335877862595</v>
      </c>
      <c r="I26" s="173">
        <f ca="1">IF(ISNA($A26),"",IFERROR(SUMIFS(D_D[EVD],D_D[MT],5,D_D[CAT],SMS, D_D[EP],-1,D_D[LOC],$A26)/$D26,0))</f>
        <v>0.57709923664122142</v>
      </c>
      <c r="J26" s="173">
        <f ca="1">IF(ISNA($A26),"",IFERROR(SUMIFS(D_D[DEC],D_D[MT],5,D_D[CAT],SMS, D_D[EP],-1,D_D[LOC],$A26)/$D26,0))</f>
        <v>0.12916030534351144</v>
      </c>
      <c r="K26" s="173">
        <f ca="1">IF(ISNA($A26),"",IFERROR(SUMIFS(D_D[AWD],D_D[MT],5,D_D[CAT],SMS, D_D[EP],-1,D_D[LOC],$A26)/$D26,0))</f>
        <v>6.9312977099236645E-2</v>
      </c>
      <c r="L26" s="173">
        <f ca="1">IF(ISNA($A26),"",IFERROR(SUMIFS(D_D[AUT],D_D[MT],5,D_D[CAT],SMS, D_D[EP],-1,D_D[LOC],$A26)/$D26,0))</f>
        <v>4.366412213740458E-2</v>
      </c>
      <c r="M26" s="6"/>
    </row>
    <row r="27" spans="1:13" ht="12.75" x14ac:dyDescent="0.2">
      <c r="A27" s="133" t="str">
        <f t="shared" ca="1" si="1"/>
        <v>402</v>
      </c>
      <c r="B27" s="23">
        <v>14</v>
      </c>
      <c r="C27" s="163" t="str">
        <f t="shared" ca="1" si="2"/>
        <v>Togus</v>
      </c>
      <c r="D27" s="172">
        <f ca="1">IF(ISNA($A27),"",IFERROR(SUMIFS(D_D[INV],D_D[MT],5,D_D[CAT],SMS, D_D[EP],-1,D_D[LOC],$A27),0))</f>
        <v>2096</v>
      </c>
      <c r="E27" s="172">
        <f ca="1">IF(ISNA($A27),"",IFERROR(SUMIFS(D_D[BL],D_D[MT],5,D_D[CAT],SMS, D_D[EP],-1,D_D[LOC],$A27),0))</f>
        <v>470</v>
      </c>
      <c r="F27" s="173">
        <f t="shared" ca="1" si="3"/>
        <v>0.22423664122137404</v>
      </c>
      <c r="G27" s="174">
        <f ca="1">IF(ISNA($A27),"",IFERROR(SUMIFS(D_D[ADP],D_D[MT],5,D_D[CAT],SMS, D_D[EP],-1,D_D[LOC],$A27),0))</f>
        <v>89.29</v>
      </c>
      <c r="H27" s="173">
        <f ca="1">IF(ISNA($A27),"",IFERROR(SUMIFS(D_D[DEV],D_D[MT],5,D_D[CAT],SMS, D_D[EP],-1,D_D[LOC],$A27)/$D27,0))</f>
        <v>0.17652671755725191</v>
      </c>
      <c r="I27" s="173">
        <f ca="1">IF(ISNA($A27),"",IFERROR(SUMIFS(D_D[EVD],D_D[MT],5,D_D[CAT],SMS, D_D[EP],-1,D_D[LOC],$A27)/$D27,0))</f>
        <v>0.50572519083969469</v>
      </c>
      <c r="J27" s="173">
        <f ca="1">IF(ISNA($A27),"",IFERROR(SUMIFS(D_D[DEC],D_D[MT],5,D_D[CAT],SMS, D_D[EP],-1,D_D[LOC],$A27)/$D27,0))</f>
        <v>0.17891221374045801</v>
      </c>
      <c r="K27" s="173">
        <f ca="1">IF(ISNA($A27),"",IFERROR(SUMIFS(D_D[AWD],D_D[MT],5,D_D[CAT],SMS, D_D[EP],-1,D_D[LOC],$A27)/$D27,0))</f>
        <v>9.8759541984732829E-2</v>
      </c>
      <c r="L27" s="173">
        <f ca="1">IF(ISNA($A27),"",IFERROR(SUMIFS(D_D[AUT],D_D[MT],5,D_D[CAT],SMS, D_D[EP],-1,D_D[LOC],$A27)/$D27,0))</f>
        <v>4.0076335877862593E-2</v>
      </c>
      <c r="M27" s="6"/>
    </row>
    <row r="28" spans="1:13" ht="12.75" x14ac:dyDescent="0.2">
      <c r="A28" s="133" t="str">
        <f t="shared" ca="1" si="1"/>
        <v>372</v>
      </c>
      <c r="B28" s="23">
        <v>15</v>
      </c>
      <c r="C28" s="163" t="str">
        <f t="shared" ca="1" si="2"/>
        <v>Washington DC</v>
      </c>
      <c r="D28" s="172">
        <f ca="1">IF(ISNA($A28),"",IFERROR(SUMIFS(D_D[INV],D_D[MT],5,D_D[CAT],SMS, D_D[EP],-1,D_D[LOC],$A28),0))</f>
        <v>3</v>
      </c>
      <c r="E28" s="172">
        <f ca="1">IF(ISNA($A28),"",IFERROR(SUMIFS(D_D[BL],D_D[MT],5,D_D[CAT],SMS, D_D[EP],-1,D_D[LOC],$A28),0))</f>
        <v>1</v>
      </c>
      <c r="F28" s="173">
        <f t="shared" ca="1" si="3"/>
        <v>0.33333333333333331</v>
      </c>
      <c r="G28" s="174">
        <f ca="1">IF(ISNA($A28),"",IFERROR(SUMIFS(D_D[ADP],D_D[MT],5,D_D[CAT],SMS, D_D[EP],-1,D_D[LOC],$A28),0))</f>
        <v>125.67</v>
      </c>
      <c r="H28" s="173">
        <f ca="1">IF(ISNA($A28),"",IFERROR(SUMIFS(D_D[DEV],D_D[MT],5,D_D[CAT],SMS, D_D[EP],-1,D_D[LOC],$A28)/$D28,0))</f>
        <v>0.66666666666666663</v>
      </c>
      <c r="I28" s="173">
        <f ca="1">IF(ISNA($A28),"",IFERROR(SUMIFS(D_D[EVD],D_D[MT],5,D_D[CAT],SMS, D_D[EP],-1,D_D[LOC],$A28)/$D28,0))</f>
        <v>0.33333333333333331</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327</v>
      </c>
      <c r="E29" s="172">
        <f ca="1">IF(ISNA($A29),"",IFERROR(SUMIFS(D_D[BL],D_D[MT],5,D_D[CAT],SMS, D_D[EP],-1,D_D[LOC],$A29),0))</f>
        <v>171</v>
      </c>
      <c r="F29" s="173">
        <f t="shared" ca="1" si="3"/>
        <v>0.52293577981651373</v>
      </c>
      <c r="G29" s="174">
        <f ca="1">IF(ISNA($A29),"",IFERROR(SUMIFS(D_D[ADP],D_D[MT],5,D_D[CAT],SMS, D_D[EP],-1,D_D[LOC],$A29),0))</f>
        <v>126.53</v>
      </c>
      <c r="H29" s="173">
        <f ca="1">IF(ISNA($A29),"",IFERROR(SUMIFS(D_D[DEV],D_D[MT],5,D_D[CAT],SMS, D_D[EP],-1,D_D[LOC],$A29)/$D29,0))</f>
        <v>0.17737003058103976</v>
      </c>
      <c r="I29" s="173">
        <f ca="1">IF(ISNA($A29),"",IFERROR(SUMIFS(D_D[EVD],D_D[MT],5,D_D[CAT],SMS, D_D[EP],-1,D_D[LOC],$A29)/$D29,0))</f>
        <v>0.62385321100917435</v>
      </c>
      <c r="J29" s="173">
        <f ca="1">IF(ISNA($A29),"",IFERROR(SUMIFS(D_D[DEC],D_D[MT],5,D_D[CAT],SMS, D_D[EP],-1,D_D[LOC],$A29)/$D29,0))</f>
        <v>0.13761467889908258</v>
      </c>
      <c r="K29" s="173">
        <f ca="1">IF(ISNA($A29),"",IFERROR(SUMIFS(D_D[AWD],D_D[MT],5,D_D[CAT],SMS, D_D[EP],-1,D_D[LOC],$A29)/$D29,0))</f>
        <v>3.9755351681957186E-2</v>
      </c>
      <c r="L29" s="173">
        <f ca="1">IF(ISNA($A29),"",IFERROR(SUMIFS(D_D[AUT],D_D[MT],5,D_D[CAT],SMS, D_D[EP],-1,D_D[LOC],$A29)/$D29,0))</f>
        <v>2.1406727828746176E-2</v>
      </c>
      <c r="M29" s="6"/>
    </row>
    <row r="30" spans="1:13" ht="12.75" x14ac:dyDescent="0.2">
      <c r="A30" s="133" t="str">
        <f t="shared" ca="1" si="1"/>
        <v>460</v>
      </c>
      <c r="B30" s="23">
        <v>17</v>
      </c>
      <c r="C30" s="163" t="str">
        <f t="shared" ca="1" si="2"/>
        <v>Wilmington</v>
      </c>
      <c r="D30" s="172">
        <f ca="1">IF(ISNA($A30),"",IFERROR(SUMIFS(D_D[INV],D_D[MT],5,D_D[CAT],SMS, D_D[EP],-1,D_D[LOC],$A30),0))</f>
        <v>210</v>
      </c>
      <c r="E30" s="172">
        <f ca="1">IF(ISNA($A30),"",IFERROR(SUMIFS(D_D[BL],D_D[MT],5,D_D[CAT],SMS, D_D[EP],-1,D_D[LOC],$A30),0))</f>
        <v>126</v>
      </c>
      <c r="F30" s="173">
        <f t="shared" ca="1" si="3"/>
        <v>0.6</v>
      </c>
      <c r="G30" s="174">
        <f ca="1">IF(ISNA($A30),"",IFERROR(SUMIFS(D_D[ADP],D_D[MT],5,D_D[CAT],SMS, D_D[EP],-1,D_D[LOC],$A30),0))</f>
        <v>159.44</v>
      </c>
      <c r="H30" s="173">
        <f ca="1">IF(ISNA($A30),"",IFERROR(SUMIFS(D_D[DEV],D_D[MT],5,D_D[CAT],SMS, D_D[EP],-1,D_D[LOC],$A30)/$D30,0))</f>
        <v>7.6190476190476197E-2</v>
      </c>
      <c r="I30" s="173">
        <f ca="1">IF(ISNA($A30),"",IFERROR(SUMIFS(D_D[EVD],D_D[MT],5,D_D[CAT],SMS, D_D[EP],-1,D_D[LOC],$A30)/$D30,0))</f>
        <v>0.580952380952381</v>
      </c>
      <c r="J30" s="173">
        <f ca="1">IF(ISNA($A30),"",IFERROR(SUMIFS(D_D[DEC],D_D[MT],5,D_D[CAT],SMS, D_D[EP],-1,D_D[LOC],$A30)/$D30,0))</f>
        <v>0.23333333333333334</v>
      </c>
      <c r="K30" s="173">
        <f ca="1">IF(ISNA($A30),"",IFERROR(SUMIFS(D_D[AWD],D_D[MT],5,D_D[CAT],SMS, D_D[EP],-1,D_D[LOC],$A30)/$D30,0))</f>
        <v>9.5238095238095233E-2</v>
      </c>
      <c r="L30" s="173">
        <f ca="1">IF(ISNA($A30),"",IFERROR(SUMIFS(D_D[AUT],D_D[MT],5,D_D[CAT],SMS, D_D[EP],-1,D_D[LOC],$A30)/$D30,0))</f>
        <v>1.4285714285714285E-2</v>
      </c>
      <c r="M30" s="6"/>
    </row>
    <row r="31" spans="1:13" ht="12.75" x14ac:dyDescent="0.2">
      <c r="A31" s="133" t="str">
        <f t="shared" ca="1" si="1"/>
        <v>318</v>
      </c>
      <c r="B31" s="23">
        <v>18</v>
      </c>
      <c r="C31" s="163" t="str">
        <f t="shared" ca="1" si="2"/>
        <v>Winston-Salem</v>
      </c>
      <c r="D31" s="172">
        <f ca="1">IF(ISNA($A31),"",IFERROR(SUMIFS(D_D[INV],D_D[MT],5,D_D[CAT],SMS, D_D[EP],-1,D_D[LOC],$A31),0))</f>
        <v>5168</v>
      </c>
      <c r="E31" s="172">
        <f ca="1">IF(ISNA($A31),"",IFERROR(SUMIFS(D_D[BL],D_D[MT],5,D_D[CAT],SMS, D_D[EP],-1,D_D[LOC],$A31),0))</f>
        <v>1098</v>
      </c>
      <c r="F31" s="173">
        <f t="shared" ca="1" si="3"/>
        <v>0.21246130030959753</v>
      </c>
      <c r="G31" s="174">
        <f ca="1">IF(ISNA($A31),"",IFERROR(SUMIFS(D_D[ADP],D_D[MT],5,D_D[CAT],SMS, D_D[EP],-1,D_D[LOC],$A31),0))</f>
        <v>87.5</v>
      </c>
      <c r="H31" s="173">
        <f ca="1">IF(ISNA($A31),"",IFERROR(SUMIFS(D_D[DEV],D_D[MT],5,D_D[CAT],SMS, D_D[EP],-1,D_D[LOC],$A31)/$D31,0))</f>
        <v>0.14609133126934984</v>
      </c>
      <c r="I31" s="173">
        <f ca="1">IF(ISNA($A31),"",IFERROR(SUMIFS(D_D[EVD],D_D[MT],5,D_D[CAT],SMS, D_D[EP],-1,D_D[LOC],$A31)/$D31,0))</f>
        <v>0.5625</v>
      </c>
      <c r="J31" s="173">
        <f ca="1">IF(ISNA($A31),"",IFERROR(SUMIFS(D_D[DEC],D_D[MT],5,D_D[CAT],SMS, D_D[EP],-1,D_D[LOC],$A31)/$D31,0))</f>
        <v>0.15712074303405574</v>
      </c>
      <c r="K31" s="173">
        <f ca="1">IF(ISNA($A31),"",IFERROR(SUMIFS(D_D[AWD],D_D[MT],5,D_D[CAT],SMS, D_D[EP],-1,D_D[LOC],$A31)/$D31,0))</f>
        <v>9.6168730650154799E-2</v>
      </c>
      <c r="L31" s="173">
        <f ca="1">IF(ISNA($A31),"",IFERROR(SUMIFS(D_D[AUT],D_D[MT],5,D_D[CAT],SMS, D_D[EP],-1,D_D[LOC],$A31)/$D31,0))</f>
        <v>3.8119195046439631E-2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42679</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343691</v>
      </c>
      <c r="F12" s="139">
        <f>IF(ISNA($A12),"",IFERROR(SUMIFS(D_D[BL],D_D[MT],5,D_D[CAT],SMS, D_D[EP],-1,D_D[LOC],$A12),0))</f>
        <v>79191</v>
      </c>
      <c r="G12" s="140">
        <f>IF(ISNA($A12),"",IFERROR(F12/E12,0))</f>
        <v>0.23041336549400479</v>
      </c>
      <c r="H12" s="140">
        <f>IF(ISNA($A12),"",IFERROR(SUMIFS(D_D[DEV],D_D[MT],5,D_D[CAT],SMS, D_D[EP],-1,D_D[LOC],$A12)/$E12,0))</f>
        <v>6.1732777407613237E-2</v>
      </c>
      <c r="I12" s="140">
        <f>IF(ISNA($A12),"",IFERROR(SUMIFS(D_D[EVD],D_D[MT],5,D_D[CAT],SMS, D_D[EP],-1,D_D[LOC],$A12)/$E12,0))</f>
        <v>0.7482360608802674</v>
      </c>
      <c r="J12" s="140">
        <f>IF(ISNA($A12),"",IFERROR(SUMIFS(D_D[DEC],D_D[MT],5,D_D[CAT],SMS, D_D[EP],-1,D_D[LOC],$A12)/$E12,0))</f>
        <v>0.14236334381755705</v>
      </c>
      <c r="K12" s="140">
        <f>IF(ISNA($A12),"",IFERROR(SUMIFS(D_D[AWD],D_D[MT],5,D_D[CAT],SMS, D_D[EP],-1,D_D[LOC],$A12)/$E12,0))</f>
        <v>3.0928944895269296E-2</v>
      </c>
      <c r="L12" s="140">
        <f>IF(ISNA($A12),"",IFERROR(SUMIFS(D_D[AUT],D_D[MT],5,D_D[CAT],SMS, D_D[EP],-1,D_D[LOC],$A12)/$E12,0))</f>
        <v>1.6715596276888251E-2</v>
      </c>
      <c r="M12" s="6"/>
    </row>
    <row r="13" spans="1:13" ht="12.75" x14ac:dyDescent="0.2">
      <c r="A13" s="133">
        <v>499</v>
      </c>
      <c r="B13" s="23"/>
      <c r="C13" s="162" t="str">
        <f>"NWQ-"&amp;Driver!$C$20</f>
        <v>NWQ-Compensation</v>
      </c>
      <c r="D13" s="162" t="s">
        <v>194</v>
      </c>
      <c r="E13" s="137">
        <f>IF(ISNA($A13),"",IFERROR(SUMIFS(D_D[INV],D_D[MT],5,D_D[CAT],SMS, D_D[EP],-1,D_D[LOC],$A13),0))</f>
        <v>218729</v>
      </c>
      <c r="F13" s="137">
        <f>IF(ISNA($A13),"",IFERROR(SUMIFS(D_D[BL],D_D[MT],5,D_D[CAT],SMS, D_D[EP],-1,D_D[LOC],$A13),0))</f>
        <v>46332</v>
      </c>
      <c r="G13" s="138">
        <f t="shared" ref="G13" si="0">IF(ISNA($A13),"",IFERROR(F13/E13,0))</f>
        <v>0.21182376365273922</v>
      </c>
      <c r="H13" s="138">
        <f>IF(ISNA($A13),"",IFERROR(SUMIFS(D_D[DEV],D_D[MT],5,D_D[CAT],SMS, D_D[EP],-1,D_D[LOC],$A13)/$E13,0))</f>
        <v>4.0186715067503627E-3</v>
      </c>
      <c r="I13" s="138">
        <f>IF(ISNA($A13),"",IFERROR(SUMIFS(D_D[EVD],D_D[MT],5,D_D[CAT],SMS, D_D[EP],-1,D_D[LOC],$A13)/$E13,0))</f>
        <v>0.86351604039702101</v>
      </c>
      <c r="J13" s="138">
        <f>IF(ISNA($A13),"",IFERROR(SUMIFS(D_D[DEC],D_D[MT],5,D_D[CAT],SMS, D_D[EP],-1,D_D[LOC],$A13)/$E13,0))</f>
        <v>0.13168349875873797</v>
      </c>
      <c r="K13" s="138">
        <f>IF(ISNA($A13),"",IFERROR(SUMIFS(D_D[AWD],D_D[MT],5,D_D[CAT],SMS, D_D[EP],-1,D_D[LOC],$A13)/$E13,0))</f>
        <v>7.0863945795939269E-4</v>
      </c>
      <c r="L13" s="138">
        <f>IF(ISNA($A13),"",IFERROR(SUMIFS(D_D[AUT],D_D[MT],5,D_D[CAT],SMS, D_D[EP],-1,D_D[LOC],$A13)/$E13,0))</f>
        <v>7.3149879531292145E-5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74383</v>
      </c>
      <c r="F14" s="100">
        <f ca="1">IF(ISNA($A14),"",IFERROR(SUMIFS(D_D[BL],D_D[MT],5,D_D[CAT],SMS, D_D[EP],499,D_D[LOC],$A14),0))</f>
        <v>18293</v>
      </c>
      <c r="G14" s="102">
        <f t="shared" ref="G14:G21" ca="1" si="3">IF(ISNA($A14),"",IFERROR(F14/E14,0))</f>
        <v>0.24592984956240002</v>
      </c>
      <c r="H14" s="102">
        <f ca="1">IF(ISNA($A14),"",IFERROR(SUMIFS(D_D[DEV],D_D[MT],5,D_D[CAT],SMS, D_D[EP],499,D_D[LOC],$A14)/$E14,0))</f>
        <v>5.8884422515897449E-2</v>
      </c>
      <c r="I14" s="102">
        <f ca="1">IF(ISNA($A14),"",IFERROR(SUMIFS(D_D[EVD],D_D[MT],5,D_D[CAT],SMS, D_D[EP],499,D_D[LOC],$A14)/$E14,0))</f>
        <v>0.75784789535243269</v>
      </c>
      <c r="J14" s="102">
        <f ca="1">IF(ISNA($A14),"",IFERROR(SUMIFS(D_D[DEC],D_D[MT],5,D_D[CAT],SMS, D_D[EP],499,D_D[LOC],$A14)/$E14,0))</f>
        <v>0.13411666644260115</v>
      </c>
      <c r="K14" s="102">
        <f ca="1">IF(ISNA($A14),"",IFERROR(SUMIFS(D_D[AWD],D_D[MT],5,D_D[CAT],SMS, D_D[EP],499,D_D[LOC],$A14)/$E14,0))</f>
        <v>3.1458801070136995E-2</v>
      </c>
      <c r="L14" s="102">
        <f ca="1">IF(ISNA($A14),"",IFERROR(SUMIFS(D_D[AUT],D_D[MT],5,D_D[CAT],SMS, D_D[EP],499,D_D[LOC],$A14)/$E14,0))</f>
        <v>1.767877068685049E-2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2064</v>
      </c>
      <c r="F15" s="100">
        <f ca="1">IF(ISNA($A15),"",IFERROR(SUMIFS(D_D[BL],D_D[MT],5,D_D[CAT],SMS, D_D[EP],499,D_D[LOC],$A15),0))</f>
        <v>377</v>
      </c>
      <c r="G15" s="102">
        <f t="shared" ca="1" si="3"/>
        <v>0.18265503875968991</v>
      </c>
      <c r="H15" s="102">
        <f ca="1">IF(ISNA($A15),"",IFERROR(SUMIFS(D_D[DEV],D_D[MT],5,D_D[CAT],SMS, D_D[EP],499,D_D[LOC],$A15)/$E15,0))</f>
        <v>7.3158914728682176E-2</v>
      </c>
      <c r="I15" s="102">
        <f ca="1">IF(ISNA($A15),"",IFERROR(SUMIFS(D_D[EVD],D_D[MT],5,D_D[CAT],SMS, D_D[EP],499,D_D[LOC],$A15)/$E15,0))</f>
        <v>0.73837209302325579</v>
      </c>
      <c r="J15" s="102">
        <f ca="1">IF(ISNA($A15),"",IFERROR(SUMIFS(D_D[DEC],D_D[MT],5,D_D[CAT],SMS, D_D[EP],499,D_D[LOC],$A15)/$E15,0))</f>
        <v>0.14147286821705427</v>
      </c>
      <c r="K15" s="102">
        <f ca="1">IF(ISNA($A15),"",IFERROR(SUMIFS(D_D[AWD],D_D[MT],5,D_D[CAT],SMS, D_D[EP],499,D_D[LOC],$A15)/$E15,0))</f>
        <v>3.294573643410853E-2</v>
      </c>
      <c r="L15" s="102">
        <f ca="1">IF(ISNA($A15),"",IFERROR(SUMIFS(D_D[AUT],D_D[MT],5,D_D[CAT],SMS, D_D[EP],499,D_D[LOC],$A15)/$E15,0))</f>
        <v>1.4050387596899225E-2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239</v>
      </c>
      <c r="F16" s="100">
        <f ca="1">IF(ISNA($A16),"",IFERROR(SUMIFS(D_D[BL],D_D[MT],5,D_D[CAT],SMS, D_D[EP],499,D_D[LOC],$A16),0))</f>
        <v>79</v>
      </c>
      <c r="G16" s="102">
        <f t="shared" ca="1" si="3"/>
        <v>0.33054393305439328</v>
      </c>
      <c r="H16" s="102">
        <f ca="1">IF(ISNA($A16),"",IFERROR(SUMIFS(D_D[DEV],D_D[MT],5,D_D[CAT],SMS, D_D[EP],499,D_D[LOC],$A16)/$E16,0))</f>
        <v>0.27196652719665271</v>
      </c>
      <c r="I16" s="102">
        <f ca="1">IF(ISNA($A16),"",IFERROR(SUMIFS(D_D[EVD],D_D[MT],5,D_D[CAT],SMS, D_D[EP],499,D_D[LOC],$A16)/$E16,0))</f>
        <v>0.46025104602510458</v>
      </c>
      <c r="J16" s="102">
        <f ca="1">IF(ISNA($A16),"",IFERROR(SUMIFS(D_D[DEC],D_D[MT],5,D_D[CAT],SMS, D_D[EP],499,D_D[LOC],$A16)/$E16,0))</f>
        <v>0.16736401673640167</v>
      </c>
      <c r="K16" s="102">
        <f ca="1">IF(ISNA($A16),"",IFERROR(SUMIFS(D_D[AWD],D_D[MT],5,D_D[CAT],SMS, D_D[EP],499,D_D[LOC],$A16)/$E16,0))</f>
        <v>8.3682008368200833E-2</v>
      </c>
      <c r="L16" s="102">
        <f ca="1">IF(ISNA($A16),"",IFERROR(SUMIFS(D_D[AUT],D_D[MT],5,D_D[CAT],SMS, D_D[EP],499,D_D[LOC],$A16)/$E16,0))</f>
        <v>1.6736401673640166E-2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471</v>
      </c>
      <c r="F17" s="100">
        <f ca="1">IF(ISNA($A17),"",IFERROR(SUMIFS(D_D[BL],D_D[MT],5,D_D[CAT],SMS, D_D[EP],499,D_D[LOC],$A17),0))</f>
        <v>68</v>
      </c>
      <c r="G17" s="102">
        <f t="shared" ca="1" si="3"/>
        <v>0.14437367303609341</v>
      </c>
      <c r="H17" s="102">
        <f ca="1">IF(ISNA($A17),"",IFERROR(SUMIFS(D_D[DEV],D_D[MT],5,D_D[CAT],SMS, D_D[EP],499,D_D[LOC],$A17)/$E17,0))</f>
        <v>0.16348195329087048</v>
      </c>
      <c r="I17" s="102">
        <f ca="1">IF(ISNA($A17),"",IFERROR(SUMIFS(D_D[EVD],D_D[MT],5,D_D[CAT],SMS, D_D[EP],499,D_D[LOC],$A17)/$E17,0))</f>
        <v>0.54352441613588109</v>
      </c>
      <c r="J17" s="102">
        <f ca="1">IF(ISNA($A17),"",IFERROR(SUMIFS(D_D[DEC],D_D[MT],5,D_D[CAT],SMS, D_D[EP],499,D_D[LOC],$A17)/$E17,0))</f>
        <v>0.14225053078556263</v>
      </c>
      <c r="K17" s="102">
        <f ca="1">IF(ISNA($A17),"",IFERROR(SUMIFS(D_D[AWD],D_D[MT],5,D_D[CAT],SMS, D_D[EP],499,D_D[LOC],$A17)/$E17,0))</f>
        <v>9.9787685774946927E-2</v>
      </c>
      <c r="L17" s="102">
        <f ca="1">IF(ISNA($A17),"",IFERROR(SUMIFS(D_D[AUT],D_D[MT],5,D_D[CAT],SMS, D_D[EP],499,D_D[LOC],$A17)/$E17,0))</f>
        <v>5.0955414012738856E-2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1354</v>
      </c>
      <c r="F18" s="100">
        <f ca="1">IF(ISNA($A18),"",IFERROR(SUMIFS(D_D[BL],D_D[MT],5,D_D[CAT],SMS, D_D[EP],499,D_D[LOC],$A18),0))</f>
        <v>230</v>
      </c>
      <c r="G18" s="102">
        <f t="shared" ca="1" si="3"/>
        <v>0.16986706056129985</v>
      </c>
      <c r="H18" s="102">
        <f ca="1">IF(ISNA($A18),"",IFERROR(SUMIFS(D_D[DEV],D_D[MT],5,D_D[CAT],SMS, D_D[EP],499,D_D[LOC],$A18)/$E18,0))</f>
        <v>6.6469719350073855E-3</v>
      </c>
      <c r="I18" s="102">
        <f ca="1">IF(ISNA($A18),"",IFERROR(SUMIFS(D_D[EVD],D_D[MT],5,D_D[CAT],SMS, D_D[EP],499,D_D[LOC],$A18)/$E18,0))</f>
        <v>0.85524372230428358</v>
      </c>
      <c r="J18" s="102">
        <f ca="1">IF(ISNA($A18),"",IFERROR(SUMIFS(D_D[DEC],D_D[MT],5,D_D[CAT],SMS, D_D[EP],499,D_D[LOC],$A18)/$E18,0))</f>
        <v>0.13663220088626293</v>
      </c>
      <c r="K18" s="102">
        <f ca="1">IF(ISNA($A18),"",IFERROR(SUMIFS(D_D[AWD],D_D[MT],5,D_D[CAT],SMS, D_D[EP],499,D_D[LOC],$A18)/$E18,0))</f>
        <v>7.3855243722304289E-4</v>
      </c>
      <c r="L18" s="102">
        <f ca="1">IF(ISNA($A18),"",IFERROR(SUMIFS(D_D[AUT],D_D[MT],5,D_D[CAT],SMS, D_D[EP],499,D_D[LOC],$A18)/$E18,0))</f>
        <v>7.3855243722304289E-4</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861</v>
      </c>
      <c r="F19" s="100">
        <f ca="1">IF(ISNA($A19),"",IFERROR(SUMIFS(D_D[BL],D_D[MT],5,D_D[CAT],SMS, D_D[EP],499,D_D[LOC],$A19),0))</f>
        <v>257</v>
      </c>
      <c r="G19" s="102">
        <f t="shared" ca="1" si="3"/>
        <v>0.29849012775842043</v>
      </c>
      <c r="H19" s="102">
        <f ca="1">IF(ISNA($A19),"",IFERROR(SUMIFS(D_D[DEV],D_D[MT],5,D_D[CAT],SMS, D_D[EP],499,D_D[LOC],$A19)/$E19,0))</f>
        <v>3.8327526132404179E-2</v>
      </c>
      <c r="I19" s="102">
        <f ca="1">IF(ISNA($A19),"",IFERROR(SUMIFS(D_D[EVD],D_D[MT],5,D_D[CAT],SMS, D_D[EP],499,D_D[LOC],$A19)/$E19,0))</f>
        <v>0.77584204413472702</v>
      </c>
      <c r="J19" s="102">
        <f ca="1">IF(ISNA($A19),"",IFERROR(SUMIFS(D_D[DEC],D_D[MT],5,D_D[CAT],SMS, D_D[EP],499,D_D[LOC],$A19)/$E19,0))</f>
        <v>0.13588850174216027</v>
      </c>
      <c r="K19" s="102">
        <f ca="1">IF(ISNA($A19),"",IFERROR(SUMIFS(D_D[AWD],D_D[MT],5,D_D[CAT],SMS, D_D[EP],499,D_D[LOC],$A19)/$E19,0))</f>
        <v>3.3681765389082463E-2</v>
      </c>
      <c r="L19" s="102">
        <f ca="1">IF(ISNA($A19),"",IFERROR(SUMIFS(D_D[AUT],D_D[MT],5,D_D[CAT],SMS, D_D[EP],499,D_D[LOC],$A19)/$E19,0))</f>
        <v>1.6260162601626018E-2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86</v>
      </c>
      <c r="F20" s="100">
        <f ca="1">IF(ISNA($A20),"",IFERROR(SUMIFS(D_D[BL],D_D[MT],5,D_D[CAT],SMS, D_D[EP],499,D_D[LOC],$A20),0))</f>
        <v>41</v>
      </c>
      <c r="G20" s="102">
        <f t="shared" ca="1" si="3"/>
        <v>0.47674418604651164</v>
      </c>
      <c r="H20" s="102">
        <f ca="1">IF(ISNA($A20),"",IFERROR(SUMIFS(D_D[DEV],D_D[MT],5,D_D[CAT],SMS, D_D[EP],499,D_D[LOC],$A20)/$E20,0))</f>
        <v>0.10465116279069768</v>
      </c>
      <c r="I20" s="102">
        <f ca="1">IF(ISNA($A20),"",IFERROR(SUMIFS(D_D[EVD],D_D[MT],5,D_D[CAT],SMS, D_D[EP],499,D_D[LOC],$A20)/$E20,0))</f>
        <v>0.53488372093023251</v>
      </c>
      <c r="J20" s="102">
        <f ca="1">IF(ISNA($A20),"",IFERROR(SUMIFS(D_D[DEC],D_D[MT],5,D_D[CAT],SMS, D_D[EP],499,D_D[LOC],$A20)/$E20,0))</f>
        <v>0.2441860465116279</v>
      </c>
      <c r="K20" s="102">
        <f ca="1">IF(ISNA($A20),"",IFERROR(SUMIFS(D_D[AWD],D_D[MT],5,D_D[CAT],SMS, D_D[EP],499,D_D[LOC],$A20)/$E20,0))</f>
        <v>8.1395348837209308E-2</v>
      </c>
      <c r="L20" s="102">
        <f ca="1">IF(ISNA($A20),"",IFERROR(SUMIFS(D_D[AUT],D_D[MT],5,D_D[CAT],SMS, D_D[EP],499,D_D[LOC],$A20)/$E20,0))</f>
        <v>3.4883720930232558E-2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238</v>
      </c>
      <c r="F21" s="100">
        <f ca="1">IF(ISNA($A21),"",IFERROR(SUMIFS(D_D[BL],D_D[MT],5,D_D[CAT],SMS, D_D[EP],499,D_D[LOC],$A21),0))</f>
        <v>73</v>
      </c>
      <c r="G21" s="102">
        <f t="shared" ca="1" si="3"/>
        <v>0.30672268907563027</v>
      </c>
      <c r="H21" s="102">
        <f ca="1">IF(ISNA($A21),"",IFERROR(SUMIFS(D_D[DEV],D_D[MT],5,D_D[CAT],SMS, D_D[EP],499,D_D[LOC],$A21)/$E21,0))</f>
        <v>8.8235294117647065E-2</v>
      </c>
      <c r="I21" s="102">
        <f ca="1">IF(ISNA($A21),"",IFERROR(SUMIFS(D_D[EVD],D_D[MT],5,D_D[CAT],SMS, D_D[EP],499,D_D[LOC],$A21)/$E21,0))</f>
        <v>0.59243697478991597</v>
      </c>
      <c r="J21" s="102">
        <f ca="1">IF(ISNA($A21),"",IFERROR(SUMIFS(D_D[DEC],D_D[MT],5,D_D[CAT],SMS, D_D[EP],499,D_D[LOC],$A21)/$E21,0))</f>
        <v>0.18067226890756302</v>
      </c>
      <c r="K21" s="102">
        <f ca="1">IF(ISNA($A21),"",IFERROR(SUMIFS(D_D[AWD],D_D[MT],5,D_D[CAT],SMS, D_D[EP],499,D_D[LOC],$A21)/$E21,0))</f>
        <v>9.2436974789915971E-2</v>
      </c>
      <c r="L21" s="102">
        <f ca="1">IF(ISNA($A21),"",IFERROR(SUMIFS(D_D[AUT],D_D[MT],5,D_D[CAT],SMS, D_D[EP],499,D_D[LOC],$A21)/$E21,0))</f>
        <v>4.6218487394957986E-2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537</v>
      </c>
      <c r="F22" s="100">
        <f ca="1">IF(ISNA($A22),"",IFERROR(SUMIFS(D_D[BL],D_D[MT],5,D_D[CAT],SMS, D_D[EP],499,D_D[LOC],$A22),0))</f>
        <v>143</v>
      </c>
      <c r="G22" s="102">
        <f t="shared" ref="G22:G27" ca="1" si="6">IF(ISNA($A22),"",IFERROR(F22/E22,0))</f>
        <v>0.26629422718808193</v>
      </c>
      <c r="H22" s="102">
        <f ca="1">IF(ISNA($A22),"",IFERROR(SUMIFS(D_D[DEV],D_D[MT],5,D_D[CAT],SMS, D_D[EP],499,D_D[LOC],$A22)/$E22,0))</f>
        <v>5.5865921787709499E-3</v>
      </c>
      <c r="I22" s="102">
        <f ca="1">IF(ISNA($A22),"",IFERROR(SUMIFS(D_D[EVD],D_D[MT],5,D_D[CAT],SMS, D_D[EP],499,D_D[LOC],$A22)/$E22,0))</f>
        <v>0.8957169459962756</v>
      </c>
      <c r="J22" s="102">
        <f ca="1">IF(ISNA($A22),"",IFERROR(SUMIFS(D_D[DEC],D_D[MT],5,D_D[CAT],SMS, D_D[EP],499,D_D[LOC],$A22)/$E22,0))</f>
        <v>9.8696461824953452E-2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423</v>
      </c>
      <c r="F23" s="100">
        <f ca="1">IF(ISNA($A23),"",IFERROR(SUMIFS(D_D[BL],D_D[MT],5,D_D[CAT],SMS, D_D[EP],499,D_D[LOC],$A23),0))</f>
        <v>95</v>
      </c>
      <c r="G23" s="102">
        <f t="shared" ca="1" si="6"/>
        <v>0.22458628841607564</v>
      </c>
      <c r="H23" s="102">
        <f ca="1">IF(ISNA($A23),"",IFERROR(SUMIFS(D_D[DEV],D_D[MT],5,D_D[CAT],SMS, D_D[EP],499,D_D[LOC],$A23)/$E23,0))</f>
        <v>8.2742316784869971E-2</v>
      </c>
      <c r="I23" s="102">
        <f ca="1">IF(ISNA($A23),"",IFERROR(SUMIFS(D_D[EVD],D_D[MT],5,D_D[CAT],SMS, D_D[EP],499,D_D[LOC],$A23)/$E23,0))</f>
        <v>0.72576832151300241</v>
      </c>
      <c r="J23" s="102">
        <f ca="1">IF(ISNA($A23),"",IFERROR(SUMIFS(D_D[DEC],D_D[MT],5,D_D[CAT],SMS, D_D[EP],499,D_D[LOC],$A23)/$E23,0))</f>
        <v>0.13711583924349882</v>
      </c>
      <c r="K23" s="102">
        <f ca="1">IF(ISNA($A23),"",IFERROR(SUMIFS(D_D[AWD],D_D[MT],5,D_D[CAT],SMS, D_D[EP],499,D_D[LOC],$A23)/$E23,0))</f>
        <v>2.8368794326241134E-2</v>
      </c>
      <c r="L23" s="102">
        <f ca="1">IF(ISNA($A23),"",IFERROR(SUMIFS(D_D[AUT],D_D[MT],5,D_D[CAT],SMS, D_D[EP],499,D_D[LOC],$A23)/$E23,0))</f>
        <v>2.6004728132387706E-2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1</v>
      </c>
      <c r="F24" s="100">
        <f ca="1">IF(ISNA($A24),"",IFERROR(SUMIFS(D_D[BL],D_D[MT],5,D_D[CAT],SMS, D_D[EP],499,D_D[LOC],$A24),0))</f>
        <v>0</v>
      </c>
      <c r="G24" s="102">
        <f t="shared" ca="1" si="6"/>
        <v>0</v>
      </c>
      <c r="H24" s="102">
        <f ca="1">IF(ISNA($A24),"",IFERROR(SUMIFS(D_D[DEV],D_D[MT],5,D_D[CAT],SMS, D_D[EP],499,D_D[LOC],$A24)/$E24,0))</f>
        <v>1</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165</v>
      </c>
      <c r="F25" s="100">
        <f ca="1">IF(ISNA($A25),"",IFERROR(SUMIFS(D_D[BL],D_D[MT],5,D_D[CAT],SMS, D_D[EP],499,D_D[LOC],$A25),0))</f>
        <v>46</v>
      </c>
      <c r="G25" s="102">
        <f t="shared" ca="1" si="6"/>
        <v>0.27878787878787881</v>
      </c>
      <c r="H25" s="102">
        <f ca="1">IF(ISNA($A25),"",IFERROR(SUMIFS(D_D[DEV],D_D[MT],5,D_D[CAT],SMS, D_D[EP],499,D_D[LOC],$A25)/$E25,0))</f>
        <v>0.2</v>
      </c>
      <c r="I25" s="102">
        <f ca="1">IF(ISNA($A25),"",IFERROR(SUMIFS(D_D[EVD],D_D[MT],5,D_D[CAT],SMS, D_D[EP],499,D_D[LOC],$A25)/$E25,0))</f>
        <v>0.52727272727272723</v>
      </c>
      <c r="J25" s="102">
        <f ca="1">IF(ISNA($A25),"",IFERROR(SUMIFS(D_D[DEC],D_D[MT],5,D_D[CAT],SMS, D_D[EP],499,D_D[LOC],$A25)/$E25,0))</f>
        <v>0.13333333333333333</v>
      </c>
      <c r="K25" s="102">
        <f ca="1">IF(ISNA($A25),"",IFERROR(SUMIFS(D_D[AWD],D_D[MT],5,D_D[CAT],SMS, D_D[EP],499,D_D[LOC],$A25)/$E25,0))</f>
        <v>7.2727272727272724E-2</v>
      </c>
      <c r="L25" s="102">
        <f ca="1">IF(ISNA($A25),"",IFERROR(SUMIFS(D_D[AUT],D_D[MT],5,D_D[CAT],SMS, D_D[EP],499,D_D[LOC],$A25)/$E25,0))</f>
        <v>6.6666666666666666E-2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257</v>
      </c>
      <c r="F26" s="100">
        <f ca="1">IF(ISNA($A26),"",IFERROR(SUMIFS(D_D[BL],D_D[MT],5,D_D[CAT],SMS, D_D[EP],499,D_D[LOC],$A26),0))</f>
        <v>49</v>
      </c>
      <c r="G26" s="102">
        <f t="shared" ca="1" si="6"/>
        <v>0.19066147859922178</v>
      </c>
      <c r="H26" s="102">
        <f ca="1">IF(ISNA($A26),"",IFERROR(SUMIFS(D_D[DEV],D_D[MT],5,D_D[CAT],SMS, D_D[EP],499,D_D[LOC],$A26)/$E26,0))</f>
        <v>3.8910505836575876E-3</v>
      </c>
      <c r="I26" s="102">
        <f ca="1">IF(ISNA($A26),"",IFERROR(SUMIFS(D_D[EVD],D_D[MT],5,D_D[CAT],SMS, D_D[EP],499,D_D[LOC],$A26)/$E26,0))</f>
        <v>0.85603112840466922</v>
      </c>
      <c r="J26" s="102">
        <f ca="1">IF(ISNA($A26),"",IFERROR(SUMIFS(D_D[DEC],D_D[MT],5,D_D[CAT],SMS, D_D[EP],499,D_D[LOC],$A26)/$E26,0))</f>
        <v>0.14007782101167315</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1355</v>
      </c>
      <c r="F27" s="100">
        <f ca="1">IF(ISNA($A27),"",IFERROR(SUMIFS(D_D[BL],D_D[MT],5,D_D[CAT],SMS, D_D[EP],499,D_D[LOC],$A27),0))</f>
        <v>231</v>
      </c>
      <c r="G27" s="102">
        <f t="shared" ca="1" si="6"/>
        <v>0.17047970479704797</v>
      </c>
      <c r="H27" s="102">
        <f ca="1">IF(ISNA($A27),"",IFERROR(SUMIFS(D_D[DEV],D_D[MT],5,D_D[CAT],SMS, D_D[EP],499,D_D[LOC],$A27)/$E27,0))</f>
        <v>7.9704797047970483E-2</v>
      </c>
      <c r="I27" s="102">
        <f ca="1">IF(ISNA($A27),"",IFERROR(SUMIFS(D_D[EVD],D_D[MT],5,D_D[CAT],SMS, D_D[EP],499,D_D[LOC],$A27)/$E27,0))</f>
        <v>0.79704797047970477</v>
      </c>
      <c r="J27" s="102">
        <f ca="1">IF(ISNA($A27),"",IFERROR(SUMIFS(D_D[DEC],D_D[MT],5,D_D[CAT],SMS, D_D[EP],499,D_D[LOC],$A27)/$E27,0))</f>
        <v>6.3468634686346864E-2</v>
      </c>
      <c r="K27" s="102">
        <f ca="1">IF(ISNA($A27),"",IFERROR(SUMIFS(D_D[AWD],D_D[MT],5,D_D[CAT],SMS, D_D[EP],499,D_D[LOC],$A27)/$E27,0))</f>
        <v>3.3948339483394832E-2</v>
      </c>
      <c r="L27" s="102">
        <f ca="1">IF(ISNA($A27),"",IFERROR(SUMIFS(D_D[AUT],D_D[MT],5,D_D[CAT],SMS, D_D[EP],499,D_D[LOC],$A27)/$E27,0))</f>
        <v>2.5830258302583026E-2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448</v>
      </c>
      <c r="F28" s="100">
        <f ca="1">IF(ISNA($A28),"",IFERROR(SUMIFS(D_D[BL],D_D[MT],5,D_D[CAT],SMS, D_D[EP],499,D_D[LOC],$A28),0))</f>
        <v>92</v>
      </c>
      <c r="G28" s="102">
        <f t="shared" ref="G28:G48" ca="1" si="8">IF(ISNA($A28),"",IFERROR(F28/E28,0))</f>
        <v>0.20535714285714285</v>
      </c>
      <c r="H28" s="102">
        <f ca="1">IF(ISNA($A28),"",IFERROR(SUMIFS(D_D[DEV],D_D[MT],5,D_D[CAT],SMS, D_D[EP],499,D_D[LOC],$A28)/$E28,0))</f>
        <v>0.1875</v>
      </c>
      <c r="I28" s="102">
        <f ca="1">IF(ISNA($A28),"",IFERROR(SUMIFS(D_D[EVD],D_D[MT],5,D_D[CAT],SMS, D_D[EP],499,D_D[LOC],$A28)/$E28,0))</f>
        <v>0.5714285714285714</v>
      </c>
      <c r="J28" s="102">
        <f ca="1">IF(ISNA($A28),"",IFERROR(SUMIFS(D_D[DEC],D_D[MT],5,D_D[CAT],SMS, D_D[EP],499,D_D[LOC],$A28)/$E28,0))</f>
        <v>0.15848214285714285</v>
      </c>
      <c r="K28" s="102">
        <f ca="1">IF(ISNA($A28),"",IFERROR(SUMIFS(D_D[AWD],D_D[MT],5,D_D[CAT],SMS, D_D[EP],499,D_D[LOC],$A28)/$E28,0))</f>
        <v>6.4732142857142863E-2</v>
      </c>
      <c r="L28" s="102">
        <f ca="1">IF(ISNA($A28),"",IFERROR(SUMIFS(D_D[AUT],D_D[MT],5,D_D[CAT],SMS, D_D[EP],499,D_D[LOC],$A28)/$E28,0))</f>
        <v>1.7857142857142856E-2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121</v>
      </c>
      <c r="F29" s="100">
        <f ca="1">IF(ISNA($A29),"",IFERROR(SUMIFS(D_D[BL],D_D[MT],5,D_D[CAT],SMS, D_D[EP],499,D_D[LOC],$A29),0))</f>
        <v>17</v>
      </c>
      <c r="G29" s="102">
        <f t="shared" ca="1" si="8"/>
        <v>0.14049586776859505</v>
      </c>
      <c r="H29" s="102">
        <f ca="1">IF(ISNA($A29),"",IFERROR(SUMIFS(D_D[DEV],D_D[MT],5,D_D[CAT],SMS, D_D[EP],499,D_D[LOC],$A29)/$E29,0))</f>
        <v>9.0909090909090912E-2</v>
      </c>
      <c r="I29" s="102">
        <f ca="1">IF(ISNA($A29),"",IFERROR(SUMIFS(D_D[EVD],D_D[MT],5,D_D[CAT],SMS, D_D[EP],499,D_D[LOC],$A29)/$E29,0))</f>
        <v>0.47933884297520662</v>
      </c>
      <c r="J29" s="102">
        <f ca="1">IF(ISNA($A29),"",IFERROR(SUMIFS(D_D[DEC],D_D[MT],5,D_D[CAT],SMS, D_D[EP],499,D_D[LOC],$A29)/$E29,0))</f>
        <v>6.6115702479338845E-2</v>
      </c>
      <c r="K29" s="102">
        <f ca="1">IF(ISNA($A29),"",IFERROR(SUMIFS(D_D[AWD],D_D[MT],5,D_D[CAT],SMS, D_D[EP],499,D_D[LOC],$A29)/$E29,0))</f>
        <v>0.14049586776859505</v>
      </c>
      <c r="L29" s="102">
        <f ca="1">IF(ISNA($A29),"",IFERROR(SUMIFS(D_D[AUT],D_D[MT],5,D_D[CAT],SMS, D_D[EP],499,D_D[LOC],$A29)/$E29,0))</f>
        <v>0.2231404958677686</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786</v>
      </c>
      <c r="F30" s="100">
        <f ca="1">IF(ISNA($A30),"",IFERROR(SUMIFS(D_D[BL],D_D[MT],5,D_D[CAT],SMS, D_D[EP],499,D_D[LOC],$A30),0))</f>
        <v>122</v>
      </c>
      <c r="G30" s="102">
        <f t="shared" ca="1" si="8"/>
        <v>0.15521628498727735</v>
      </c>
      <c r="H30" s="102">
        <f ca="1">IF(ISNA($A30),"",IFERROR(SUMIFS(D_D[DEV],D_D[MT],5,D_D[CAT],SMS, D_D[EP],499,D_D[LOC],$A30)/$E30,0))</f>
        <v>1.653944020356234E-2</v>
      </c>
      <c r="I30" s="102">
        <f ca="1">IF(ISNA($A30),"",IFERROR(SUMIFS(D_D[EVD],D_D[MT],5,D_D[CAT],SMS, D_D[EP],499,D_D[LOC],$A30)/$E30,0))</f>
        <v>0.97455470737913485</v>
      </c>
      <c r="J30" s="102">
        <f ca="1">IF(ISNA($A30),"",IFERROR(SUMIFS(D_D[DEC],D_D[MT],5,D_D[CAT],SMS, D_D[EP],499,D_D[LOC],$A30)/$E30,0))</f>
        <v>8.9058524173027988E-3</v>
      </c>
      <c r="K30" s="102">
        <f ca="1">IF(ISNA($A30),"",IFERROR(SUMIFS(D_D[AWD],D_D[MT],5,D_D[CAT],SMS, D_D[EP],499,D_D[LOC],$A30)/$E30,0))</f>
        <v>0</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6011</v>
      </c>
      <c r="F31" s="100">
        <f ca="1">IF(ISNA($A31),"",IFERROR(SUMIFS(D_D[BL],D_D[MT],5,D_D[CAT],SMS, D_D[EP],499,D_D[LOC],$A31),0))</f>
        <v>1530</v>
      </c>
      <c r="G31" s="102">
        <f t="shared" ca="1" si="8"/>
        <v>0.25453335551488937</v>
      </c>
      <c r="H31" s="102">
        <f ca="1">IF(ISNA($A31),"",IFERROR(SUMIFS(D_D[DEV],D_D[MT],5,D_D[CAT],SMS, D_D[EP],499,D_D[LOC],$A31)/$E31,0))</f>
        <v>6.6544668108467805E-2</v>
      </c>
      <c r="I31" s="102">
        <f ca="1">IF(ISNA($A31),"",IFERROR(SUMIFS(D_D[EVD],D_D[MT],5,D_D[CAT],SMS, D_D[EP],499,D_D[LOC],$A31)/$E31,0))</f>
        <v>0.72616869073365498</v>
      </c>
      <c r="J31" s="102">
        <f ca="1">IF(ISNA($A31),"",IFERROR(SUMIFS(D_D[DEC],D_D[MT],5,D_D[CAT],SMS, D_D[EP],499,D_D[LOC],$A31)/$E31,0))</f>
        <v>0.14939277990351024</v>
      </c>
      <c r="K31" s="102">
        <f ca="1">IF(ISNA($A31),"",IFERROR(SUMIFS(D_D[AWD],D_D[MT],5,D_D[CAT],SMS, D_D[EP],499,D_D[LOC],$A31)/$E31,0))</f>
        <v>3.7764099151555479E-2</v>
      </c>
      <c r="L31" s="102">
        <f ca="1">IF(ISNA($A31),"",IFERROR(SUMIFS(D_D[AUT],D_D[MT],5,D_D[CAT],SMS, D_D[EP],499,D_D[LOC],$A31)/$E31,0))</f>
        <v>2.0129762102811512E-2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248</v>
      </c>
      <c r="F32" s="100">
        <f ca="1">IF(ISNA($A32),"",IFERROR(SUMIFS(D_D[BL],D_D[MT],5,D_D[CAT],SMS, D_D[EP],499,D_D[LOC],$A32),0))</f>
        <v>80</v>
      </c>
      <c r="G32" s="102">
        <f t="shared" ca="1" si="8"/>
        <v>0.32258064516129031</v>
      </c>
      <c r="H32" s="102">
        <f ca="1">IF(ISNA($A32),"",IFERROR(SUMIFS(D_D[DEV],D_D[MT],5,D_D[CAT],SMS, D_D[EP],499,D_D[LOC],$A32)/$E32,0))</f>
        <v>0.31048387096774194</v>
      </c>
      <c r="I32" s="102">
        <f ca="1">IF(ISNA($A32),"",IFERROR(SUMIFS(D_D[EVD],D_D[MT],5,D_D[CAT],SMS, D_D[EP],499,D_D[LOC],$A32)/$E32,0))</f>
        <v>0.3911290322580645</v>
      </c>
      <c r="J32" s="102">
        <f ca="1">IF(ISNA($A32),"",IFERROR(SUMIFS(D_D[DEC],D_D[MT],5,D_D[CAT],SMS, D_D[EP],499,D_D[LOC],$A32)/$E32,0))</f>
        <v>0.14919354838709678</v>
      </c>
      <c r="K32" s="102">
        <f ca="1">IF(ISNA($A32),"",IFERROR(SUMIFS(D_D[AWD],D_D[MT],5,D_D[CAT],SMS, D_D[EP],499,D_D[LOC],$A32)/$E32,0))</f>
        <v>9.6774193548387094E-2</v>
      </c>
      <c r="L32" s="102">
        <f ca="1">IF(ISNA($A32),"",IFERROR(SUMIFS(D_D[AUT],D_D[MT],5,D_D[CAT],SMS, D_D[EP],499,D_D[LOC],$A32)/$E32,0))</f>
        <v>5.2419354838709679E-2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2047</v>
      </c>
      <c r="F33" s="100">
        <f ca="1">IF(ISNA($A33),"",IFERROR(SUMIFS(D_D[BL],D_D[MT],5,D_D[CAT],SMS, D_D[EP],499,D_D[LOC],$A33),0))</f>
        <v>561</v>
      </c>
      <c r="G33" s="102">
        <f t="shared" ca="1" si="8"/>
        <v>0.27405959941377628</v>
      </c>
      <c r="H33" s="102">
        <f ca="1">IF(ISNA($A33),"",IFERROR(SUMIFS(D_D[DEV],D_D[MT],5,D_D[CAT],SMS, D_D[EP],499,D_D[LOC],$A33)/$E33,0))</f>
        <v>0.15192965315095261</v>
      </c>
      <c r="I33" s="102">
        <f ca="1">IF(ISNA($A33),"",IFERROR(SUMIFS(D_D[EVD],D_D[MT],5,D_D[CAT],SMS, D_D[EP],499,D_D[LOC],$A33)/$E33,0))</f>
        <v>0.53102100635075722</v>
      </c>
      <c r="J33" s="102">
        <f ca="1">IF(ISNA($A33),"",IFERROR(SUMIFS(D_D[DEC],D_D[MT],5,D_D[CAT],SMS, D_D[EP],499,D_D[LOC],$A33)/$E33,0))</f>
        <v>0.16707376648754274</v>
      </c>
      <c r="K33" s="102">
        <f ca="1">IF(ISNA($A33),"",IFERROR(SUMIFS(D_D[AWD],D_D[MT],5,D_D[CAT],SMS, D_D[EP],499,D_D[LOC],$A33)/$E33,0))</f>
        <v>9.7703957010258913E-2</v>
      </c>
      <c r="L33" s="102">
        <f ca="1">IF(ISNA($A33),"",IFERROR(SUMIFS(D_D[AUT],D_D[MT],5,D_D[CAT],SMS, D_D[EP],499,D_D[LOC],$A33)/$E33,0))</f>
        <v>5.2271617000488518E-2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3716</v>
      </c>
      <c r="F34" s="100">
        <f ca="1">IF(ISNA($A34),"",IFERROR(SUMIFS(D_D[BL],D_D[MT],5,D_D[CAT],SMS, D_D[EP],499,D_D[LOC],$A34),0))</f>
        <v>889</v>
      </c>
      <c r="G34" s="102">
        <f t="shared" ca="1" si="8"/>
        <v>0.23923573735199138</v>
      </c>
      <c r="H34" s="102">
        <f ca="1">IF(ISNA($A34),"",IFERROR(SUMIFS(D_D[DEV],D_D[MT],5,D_D[CAT],SMS, D_D[EP],499,D_D[LOC],$A34)/$E34,0))</f>
        <v>3.2292787944025836E-3</v>
      </c>
      <c r="I34" s="102">
        <f ca="1">IF(ISNA($A34),"",IFERROR(SUMIFS(D_D[EVD],D_D[MT],5,D_D[CAT],SMS, D_D[EP],499,D_D[LOC],$A34)/$E34,0))</f>
        <v>0.85602798708288486</v>
      </c>
      <c r="J34" s="102">
        <f ca="1">IF(ISNA($A34),"",IFERROR(SUMIFS(D_D[DEC],D_D[MT],5,D_D[CAT],SMS, D_D[EP],499,D_D[LOC],$A34)/$E34,0))</f>
        <v>0.13966630785791173</v>
      </c>
      <c r="K34" s="102">
        <f ca="1">IF(ISNA($A34),"",IFERROR(SUMIFS(D_D[AWD],D_D[MT],5,D_D[CAT],SMS, D_D[EP],499,D_D[LOC],$A34)/$E34,0))</f>
        <v>8.0731969860064589E-4</v>
      </c>
      <c r="L34" s="102">
        <f ca="1">IF(ISNA($A34),"",IFERROR(SUMIFS(D_D[AUT],D_D[MT],5,D_D[CAT],SMS, D_D[EP],499,D_D[LOC],$A34)/$E34,0))</f>
        <v>2.6910656620021526E-4</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4615</v>
      </c>
      <c r="F35" s="100">
        <f ca="1">IF(ISNA($A35),"",IFERROR(SUMIFS(D_D[BL],D_D[MT],5,D_D[CAT],SMS, D_D[EP],499,D_D[LOC],$A35),0))</f>
        <v>923</v>
      </c>
      <c r="G35" s="102">
        <f t="shared" ca="1" si="8"/>
        <v>0.2</v>
      </c>
      <c r="H35" s="102">
        <f ca="1">IF(ISNA($A35),"",IFERROR(SUMIFS(D_D[DEV],D_D[MT],5,D_D[CAT],SMS, D_D[EP],499,D_D[LOC],$A35)/$E35,0))</f>
        <v>6.8905742145178764E-2</v>
      </c>
      <c r="I35" s="102">
        <f ca="1">IF(ISNA($A35),"",IFERROR(SUMIFS(D_D[EVD],D_D[MT],5,D_D[CAT],SMS, D_D[EP],499,D_D[LOC],$A35)/$E35,0))</f>
        <v>0.71765980498374859</v>
      </c>
      <c r="J35" s="102">
        <f ca="1">IF(ISNA($A35),"",IFERROR(SUMIFS(D_D[DEC],D_D[MT],5,D_D[CAT],SMS, D_D[EP],499,D_D[LOC],$A35)/$E35,0))</f>
        <v>0.16229685807150596</v>
      </c>
      <c r="K35" s="102">
        <f ca="1">IF(ISNA($A35),"",IFERROR(SUMIFS(D_D[AWD],D_D[MT],5,D_D[CAT],SMS, D_D[EP],499,D_D[LOC],$A35)/$E35,0))</f>
        <v>3.7486457204767065E-2</v>
      </c>
      <c r="L35" s="102">
        <f ca="1">IF(ISNA($A35),"",IFERROR(SUMIFS(D_D[AUT],D_D[MT],5,D_D[CAT],SMS, D_D[EP],499,D_D[LOC],$A35)/$E35,0))</f>
        <v>1.3651137594799566E-2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341</v>
      </c>
      <c r="F36" s="100">
        <f ca="1">IF(ISNA($A36),"",IFERROR(SUMIFS(D_D[BL],D_D[MT],5,D_D[CAT],SMS, D_D[EP],499,D_D[LOC],$A36),0))</f>
        <v>114</v>
      </c>
      <c r="G36" s="102">
        <f t="shared" ca="1" si="8"/>
        <v>0.33431085043988268</v>
      </c>
      <c r="H36" s="102">
        <f ca="1">IF(ISNA($A36),"",IFERROR(SUMIFS(D_D[DEV],D_D[MT],5,D_D[CAT],SMS, D_D[EP],499,D_D[LOC],$A36)/$E36,0))</f>
        <v>0.18768328445747801</v>
      </c>
      <c r="I36" s="102">
        <f ca="1">IF(ISNA($A36),"",IFERROR(SUMIFS(D_D[EVD],D_D[MT],5,D_D[CAT],SMS, D_D[EP],499,D_D[LOC],$A36)/$E36,0))</f>
        <v>0.53372434017595305</v>
      </c>
      <c r="J36" s="102">
        <f ca="1">IF(ISNA($A36),"",IFERROR(SUMIFS(D_D[DEC],D_D[MT],5,D_D[CAT],SMS, D_D[EP],499,D_D[LOC],$A36)/$E36,0))</f>
        <v>0.13489736070381231</v>
      </c>
      <c r="K36" s="102">
        <f ca="1">IF(ISNA($A36),"",IFERROR(SUMIFS(D_D[AWD],D_D[MT],5,D_D[CAT],SMS, D_D[EP],499,D_D[LOC],$A36)/$E36,0))</f>
        <v>0.1378299120234604</v>
      </c>
      <c r="L36" s="102">
        <f ca="1">IF(ISNA($A36),"",IFERROR(SUMIFS(D_D[AUT],D_D[MT],5,D_D[CAT],SMS, D_D[EP],499,D_D[LOC],$A36)/$E36,0))</f>
        <v>5.8651026392961877E-3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1380</v>
      </c>
      <c r="F37" s="100">
        <f ca="1">IF(ISNA($A37),"",IFERROR(SUMIFS(D_D[BL],D_D[MT],5,D_D[CAT],SMS, D_D[EP],499,D_D[LOC],$A37),0))</f>
        <v>259</v>
      </c>
      <c r="G37" s="102">
        <f t="shared" ca="1" si="8"/>
        <v>0.18768115942028984</v>
      </c>
      <c r="H37" s="102">
        <f ca="1">IF(ISNA($A37),"",IFERROR(SUMIFS(D_D[DEV],D_D[MT],5,D_D[CAT],SMS, D_D[EP],499,D_D[LOC],$A37)/$E37,0))</f>
        <v>0.17246376811594202</v>
      </c>
      <c r="I37" s="102">
        <f ca="1">IF(ISNA($A37),"",IFERROR(SUMIFS(D_D[EVD],D_D[MT],5,D_D[CAT],SMS, D_D[EP],499,D_D[LOC],$A37)/$E37,0))</f>
        <v>0.51086956521739135</v>
      </c>
      <c r="J37" s="102">
        <f ca="1">IF(ISNA($A37),"",IFERROR(SUMIFS(D_D[DEC],D_D[MT],5,D_D[CAT],SMS, D_D[EP],499,D_D[LOC],$A37)/$E37,0))</f>
        <v>0.18260869565217391</v>
      </c>
      <c r="K37" s="102">
        <f ca="1">IF(ISNA($A37),"",IFERROR(SUMIFS(D_D[AWD],D_D[MT],5,D_D[CAT],SMS, D_D[EP],499,D_D[LOC],$A37)/$E37,0))</f>
        <v>8.9855072463768115E-2</v>
      </c>
      <c r="L37" s="102">
        <f ca="1">IF(ISNA($A37),"",IFERROR(SUMIFS(D_D[AUT],D_D[MT],5,D_D[CAT],SMS, D_D[EP],499,D_D[LOC],$A37)/$E37,0))</f>
        <v>4.4202898550724637E-2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2894</v>
      </c>
      <c r="F38" s="100">
        <f ca="1">IF(ISNA($A38),"",IFERROR(SUMIFS(D_D[BL],D_D[MT],5,D_D[CAT],SMS, D_D[EP],499,D_D[LOC],$A38),0))</f>
        <v>550</v>
      </c>
      <c r="G38" s="102">
        <f t="shared" ca="1" si="8"/>
        <v>0.19004837595024188</v>
      </c>
      <c r="H38" s="102">
        <f ca="1">IF(ISNA($A38),"",IFERROR(SUMIFS(D_D[DEV],D_D[MT],5,D_D[CAT],SMS, D_D[EP],499,D_D[LOC],$A38)/$E38,0))</f>
        <v>5.5286800276433999E-3</v>
      </c>
      <c r="I38" s="102">
        <f ca="1">IF(ISNA($A38),"",IFERROR(SUMIFS(D_D[EVD],D_D[MT],5,D_D[CAT],SMS, D_D[EP],499,D_D[LOC],$A38)/$E38,0))</f>
        <v>0.83794056668970285</v>
      </c>
      <c r="J38" s="102">
        <f ca="1">IF(ISNA($A38),"",IFERROR(SUMIFS(D_D[DEC],D_D[MT],5,D_D[CAT],SMS, D_D[EP],499,D_D[LOC],$A38)/$E38,0))</f>
        <v>0.15583966827919835</v>
      </c>
      <c r="K38" s="102">
        <f ca="1">IF(ISNA($A38),"",IFERROR(SUMIFS(D_D[AWD],D_D[MT],5,D_D[CAT],SMS, D_D[EP],499,D_D[LOC],$A38)/$E38,0))</f>
        <v>6.9108500345542499E-4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1450</v>
      </c>
      <c r="F39" s="100">
        <f ca="1">IF(ISNA($A39),"",IFERROR(SUMIFS(D_D[BL],D_D[MT],5,D_D[CAT],SMS, D_D[EP],499,D_D[LOC],$A39),0))</f>
        <v>318</v>
      </c>
      <c r="G39" s="102">
        <f t="shared" ca="1" si="8"/>
        <v>0.21931034482758621</v>
      </c>
      <c r="H39" s="102">
        <f ca="1">IF(ISNA($A39),"",IFERROR(SUMIFS(D_D[DEV],D_D[MT],5,D_D[CAT],SMS, D_D[EP],499,D_D[LOC],$A39)/$E39,0))</f>
        <v>6.2758620689655167E-2</v>
      </c>
      <c r="I39" s="102">
        <f ca="1">IF(ISNA($A39),"",IFERROR(SUMIFS(D_D[EVD],D_D[MT],5,D_D[CAT],SMS, D_D[EP],499,D_D[LOC],$A39)/$E39,0))</f>
        <v>0.75379310344827588</v>
      </c>
      <c r="J39" s="102">
        <f ca="1">IF(ISNA($A39),"",IFERROR(SUMIFS(D_D[DEC],D_D[MT],5,D_D[CAT],SMS, D_D[EP],499,D_D[LOC],$A39)/$E39,0))</f>
        <v>0.1296551724137931</v>
      </c>
      <c r="K39" s="102">
        <f ca="1">IF(ISNA($A39),"",IFERROR(SUMIFS(D_D[AWD],D_D[MT],5,D_D[CAT],SMS, D_D[EP],499,D_D[LOC],$A39)/$E39,0))</f>
        <v>3.5862068965517239E-2</v>
      </c>
      <c r="L39" s="102">
        <f ca="1">IF(ISNA($A39),"",IFERROR(SUMIFS(D_D[AUT],D_D[MT],5,D_D[CAT],SMS, D_D[EP],499,D_D[LOC],$A39)/$E39,0))</f>
        <v>1.793103448275862E-2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127</v>
      </c>
      <c r="F40" s="100">
        <f ca="1">IF(ISNA($A40),"",IFERROR(SUMIFS(D_D[BL],D_D[MT],5,D_D[CAT],SMS, D_D[EP],499,D_D[LOC],$A40),0))</f>
        <v>56</v>
      </c>
      <c r="G40" s="102">
        <f t="shared" ca="1" si="8"/>
        <v>0.44094488188976377</v>
      </c>
      <c r="H40" s="102">
        <f ca="1">IF(ISNA($A40),"",IFERROR(SUMIFS(D_D[DEV],D_D[MT],5,D_D[CAT],SMS, D_D[EP],499,D_D[LOC],$A40)/$E40,0))</f>
        <v>0.14173228346456693</v>
      </c>
      <c r="I40" s="102">
        <f ca="1">IF(ISNA($A40),"",IFERROR(SUMIFS(D_D[EVD],D_D[MT],5,D_D[CAT],SMS, D_D[EP],499,D_D[LOC],$A40)/$E40,0))</f>
        <v>0.63779527559055116</v>
      </c>
      <c r="J40" s="102">
        <f ca="1">IF(ISNA($A40),"",IFERROR(SUMIFS(D_D[DEC],D_D[MT],5,D_D[CAT],SMS, D_D[EP],499,D_D[LOC],$A40)/$E40,0))</f>
        <v>0.16535433070866143</v>
      </c>
      <c r="K40" s="102">
        <f ca="1">IF(ISNA($A40),"",IFERROR(SUMIFS(D_D[AWD],D_D[MT],5,D_D[CAT],SMS, D_D[EP],499,D_D[LOC],$A40)/$E40,0))</f>
        <v>3.937007874015748E-2</v>
      </c>
      <c r="L40" s="102">
        <f ca="1">IF(ISNA($A40),"",IFERROR(SUMIFS(D_D[AUT],D_D[MT],5,D_D[CAT],SMS, D_D[EP],499,D_D[LOC],$A40)/$E40,0))</f>
        <v>1.5748031496062992E-2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392</v>
      </c>
      <c r="F41" s="100">
        <f ca="1">IF(ISNA($A41),"",IFERROR(SUMIFS(D_D[BL],D_D[MT],5,D_D[CAT],SMS, D_D[EP],499,D_D[LOC],$A41),0))</f>
        <v>85</v>
      </c>
      <c r="G41" s="102">
        <f t="shared" ca="1" si="8"/>
        <v>0.21683673469387754</v>
      </c>
      <c r="H41" s="102">
        <f ca="1">IF(ISNA($A41),"",IFERROR(SUMIFS(D_D[DEV],D_D[MT],5,D_D[CAT],SMS, D_D[EP],499,D_D[LOC],$A41)/$E41,0))</f>
        <v>0.16581632653061223</v>
      </c>
      <c r="I41" s="102">
        <f ca="1">IF(ISNA($A41),"",IFERROR(SUMIFS(D_D[EVD],D_D[MT],5,D_D[CAT],SMS, D_D[EP],499,D_D[LOC],$A41)/$E41,0))</f>
        <v>0.49489795918367346</v>
      </c>
      <c r="J41" s="102">
        <f ca="1">IF(ISNA($A41),"",IFERROR(SUMIFS(D_D[DEC],D_D[MT],5,D_D[CAT],SMS, D_D[EP],499,D_D[LOC],$A41)/$E41,0))</f>
        <v>0.15816326530612246</v>
      </c>
      <c r="K41" s="102">
        <f ca="1">IF(ISNA($A41),"",IFERROR(SUMIFS(D_D[AWD],D_D[MT],5,D_D[CAT],SMS, D_D[EP],499,D_D[LOC],$A41)/$E41,0))</f>
        <v>0.11989795918367346</v>
      </c>
      <c r="L41" s="102">
        <f ca="1">IF(ISNA($A41),"",IFERROR(SUMIFS(D_D[AUT],D_D[MT],5,D_D[CAT],SMS, D_D[EP],499,D_D[LOC],$A41)/$E41,0))</f>
        <v>6.1224489795918366E-2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931</v>
      </c>
      <c r="F42" s="100">
        <f ca="1">IF(ISNA($A42),"",IFERROR(SUMIFS(D_D[BL],D_D[MT],5,D_D[CAT],SMS, D_D[EP],499,D_D[LOC],$A42),0))</f>
        <v>177</v>
      </c>
      <c r="G42" s="102">
        <f t="shared" ca="1" si="8"/>
        <v>0.19011815252416756</v>
      </c>
      <c r="H42" s="102">
        <f ca="1">IF(ISNA($A42),"",IFERROR(SUMIFS(D_D[DEV],D_D[MT],5,D_D[CAT],SMS, D_D[EP],499,D_D[LOC],$A42)/$E42,0))</f>
        <v>8.5929108485499461E-3</v>
      </c>
      <c r="I42" s="102">
        <f ca="1">IF(ISNA($A42),"",IFERROR(SUMIFS(D_D[EVD],D_D[MT],5,D_D[CAT],SMS, D_D[EP],499,D_D[LOC],$A42)/$E42,0))</f>
        <v>0.87862513426423205</v>
      </c>
      <c r="J42" s="102">
        <f ca="1">IF(ISNA($A42),"",IFERROR(SUMIFS(D_D[DEC],D_D[MT],5,D_D[CAT],SMS, D_D[EP],499,D_D[LOC],$A42)/$E42,0))</f>
        <v>0.11278195488721804</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4595</v>
      </c>
      <c r="F43" s="100">
        <f ca="1">IF(ISNA($A43),"",IFERROR(SUMIFS(D_D[BL],D_D[MT],5,D_D[CAT],SMS, D_D[EP],499,D_D[LOC],$A43),0))</f>
        <v>1221</v>
      </c>
      <c r="G43" s="102">
        <f t="shared" ca="1" si="8"/>
        <v>0.26572361262241567</v>
      </c>
      <c r="H43" s="102">
        <f ca="1">IF(ISNA($A43),"",IFERROR(SUMIFS(D_D[DEV],D_D[MT],5,D_D[CAT],SMS, D_D[EP],499,D_D[LOC],$A43)/$E43,0))</f>
        <v>4.5701849836779107E-2</v>
      </c>
      <c r="I43" s="102">
        <f ca="1">IF(ISNA($A43),"",IFERROR(SUMIFS(D_D[EVD],D_D[MT],5,D_D[CAT],SMS, D_D[EP],499,D_D[LOC],$A43)/$E43,0))</f>
        <v>0.79804134929270942</v>
      </c>
      <c r="J43" s="102">
        <f ca="1">IF(ISNA($A43),"",IFERROR(SUMIFS(D_D[DEC],D_D[MT],5,D_D[CAT],SMS, D_D[EP],499,D_D[LOC],$A43)/$E43,0))</f>
        <v>0.114689880304679</v>
      </c>
      <c r="K43" s="102">
        <f ca="1">IF(ISNA($A43),"",IFERROR(SUMIFS(D_D[AWD],D_D[MT],5,D_D[CAT],SMS, D_D[EP],499,D_D[LOC],$A43)/$E43,0))</f>
        <v>2.5680087051142546E-2</v>
      </c>
      <c r="L43" s="102">
        <f ca="1">IF(ISNA($A43),"",IFERROR(SUMIFS(D_D[AUT],D_D[MT],5,D_D[CAT],SMS, D_D[EP],499,D_D[LOC],$A43)/$E43,0))</f>
        <v>1.5886833514689881E-2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179</v>
      </c>
      <c r="F44" s="100">
        <f ca="1">IF(ISNA($A44),"",IFERROR(SUMIFS(D_D[BL],D_D[MT],5,D_D[CAT],SMS, D_D[EP],499,D_D[LOC],$A44),0))</f>
        <v>62</v>
      </c>
      <c r="G44" s="102">
        <f t="shared" ca="1" si="8"/>
        <v>0.34636871508379891</v>
      </c>
      <c r="H44" s="102">
        <f ca="1">IF(ISNA($A44),"",IFERROR(SUMIFS(D_D[DEV],D_D[MT],5,D_D[CAT],SMS, D_D[EP],499,D_D[LOC],$A44)/$E44,0))</f>
        <v>0.16201117318435754</v>
      </c>
      <c r="I44" s="102">
        <f ca="1">IF(ISNA($A44),"",IFERROR(SUMIFS(D_D[EVD],D_D[MT],5,D_D[CAT],SMS, D_D[EP],499,D_D[LOC],$A44)/$E44,0))</f>
        <v>0.55307262569832405</v>
      </c>
      <c r="J44" s="102">
        <f ca="1">IF(ISNA($A44),"",IFERROR(SUMIFS(D_D[DEC],D_D[MT],5,D_D[CAT],SMS, D_D[EP],499,D_D[LOC],$A44)/$E44,0))</f>
        <v>0.15642458100558659</v>
      </c>
      <c r="K44" s="102">
        <f ca="1">IF(ISNA($A44),"",IFERROR(SUMIFS(D_D[AWD],D_D[MT],5,D_D[CAT],SMS, D_D[EP],499,D_D[LOC],$A44)/$E44,0))</f>
        <v>7.8212290502793297E-2</v>
      </c>
      <c r="L44" s="102">
        <f ca="1">IF(ISNA($A44),"",IFERROR(SUMIFS(D_D[AUT],D_D[MT],5,D_D[CAT],SMS, D_D[EP],499,D_D[LOC],$A44)/$E44,0))</f>
        <v>5.027932960893855E-2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1440</v>
      </c>
      <c r="F45" s="100">
        <f ca="1">IF(ISNA($A45),"",IFERROR(SUMIFS(D_D[BL],D_D[MT],5,D_D[CAT],SMS, D_D[EP],499,D_D[LOC],$A45),0))</f>
        <v>429</v>
      </c>
      <c r="G45" s="102">
        <f t="shared" ca="1" si="8"/>
        <v>0.29791666666666666</v>
      </c>
      <c r="H45" s="102">
        <f ca="1">IF(ISNA($A45),"",IFERROR(SUMIFS(D_D[DEV],D_D[MT],5,D_D[CAT],SMS, D_D[EP],499,D_D[LOC],$A45)/$E45,0))</f>
        <v>0.12152777777777778</v>
      </c>
      <c r="I45" s="102">
        <f ca="1">IF(ISNA($A45),"",IFERROR(SUMIFS(D_D[EVD],D_D[MT],5,D_D[CAT],SMS, D_D[EP],499,D_D[LOC],$A45)/$E45,0))</f>
        <v>0.61041666666666672</v>
      </c>
      <c r="J45" s="102">
        <f ca="1">IF(ISNA($A45),"",IFERROR(SUMIFS(D_D[DEC],D_D[MT],5,D_D[CAT],SMS, D_D[EP],499,D_D[LOC],$A45)/$E45,0))</f>
        <v>0.15347222222222223</v>
      </c>
      <c r="K45" s="102">
        <f ca="1">IF(ISNA($A45),"",IFERROR(SUMIFS(D_D[AWD],D_D[MT],5,D_D[CAT],SMS, D_D[EP],499,D_D[LOC],$A45)/$E45,0))</f>
        <v>7.013888888888889E-2</v>
      </c>
      <c r="L45" s="102">
        <f ca="1">IF(ISNA($A45),"",IFERROR(SUMIFS(D_D[AUT],D_D[MT],5,D_D[CAT],SMS, D_D[EP],499,D_D[LOC],$A45)/$E45,0))</f>
        <v>4.4444444444444446E-2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2976</v>
      </c>
      <c r="F46" s="100">
        <f ca="1">IF(ISNA($A46),"",IFERROR(SUMIFS(D_D[BL],D_D[MT],5,D_D[CAT],SMS, D_D[EP],499,D_D[LOC],$A46),0))</f>
        <v>730</v>
      </c>
      <c r="G46" s="102">
        <f t="shared" ca="1" si="8"/>
        <v>0.24529569892473119</v>
      </c>
      <c r="H46" s="102">
        <f ca="1">IF(ISNA($A46),"",IFERROR(SUMIFS(D_D[DEV],D_D[MT],5,D_D[CAT],SMS, D_D[EP],499,D_D[LOC],$A46)/$E46,0))</f>
        <v>2.0161290322580645E-3</v>
      </c>
      <c r="I46" s="102">
        <f ca="1">IF(ISNA($A46),"",IFERROR(SUMIFS(D_D[EVD],D_D[MT],5,D_D[CAT],SMS, D_D[EP],499,D_D[LOC],$A46)/$E46,0))</f>
        <v>0.90356182795698925</v>
      </c>
      <c r="J46" s="102">
        <f ca="1">IF(ISNA($A46),"",IFERROR(SUMIFS(D_D[DEC],D_D[MT],5,D_D[CAT],SMS, D_D[EP],499,D_D[LOC],$A46)/$E46,0))</f>
        <v>9.3413978494623656E-2</v>
      </c>
      <c r="K46" s="102">
        <f ca="1">IF(ISNA($A46),"",IFERROR(SUMIFS(D_D[AWD],D_D[MT],5,D_D[CAT],SMS, D_D[EP],499,D_D[LOC],$A46)/$E46,0))</f>
        <v>1.0080645161290322E-3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8969</v>
      </c>
      <c r="F47" s="100">
        <f ca="1">IF(ISNA($A47),"",IFERROR(SUMIFS(D_D[BL],D_D[MT],5,D_D[CAT],SMS, D_D[EP],499,D_D[LOC],$A47),0))</f>
        <v>2213</v>
      </c>
      <c r="G47" s="102">
        <f t="shared" ca="1" si="8"/>
        <v>0.24673876686364143</v>
      </c>
      <c r="H47" s="102">
        <f ca="1">IF(ISNA($A47),"",IFERROR(SUMIFS(D_D[DEV],D_D[MT],5,D_D[CAT],SMS, D_D[EP],499,D_D[LOC],$A47)/$E47,0))</f>
        <v>6.1768313078381092E-2</v>
      </c>
      <c r="I47" s="102">
        <f ca="1">IF(ISNA($A47),"",IFERROR(SUMIFS(D_D[EVD],D_D[MT],5,D_D[CAT],SMS, D_D[EP],499,D_D[LOC],$A47)/$E47,0))</f>
        <v>0.75404169918608543</v>
      </c>
      <c r="J47" s="102">
        <f ca="1">IF(ISNA($A47),"",IFERROR(SUMIFS(D_D[DEC],D_D[MT],5,D_D[CAT],SMS, D_D[EP],499,D_D[LOC],$A47)/$E47,0))</f>
        <v>0.13189876240383544</v>
      </c>
      <c r="K47" s="102">
        <f ca="1">IF(ISNA($A47),"",IFERROR(SUMIFS(D_D[AWD],D_D[MT],5,D_D[CAT],SMS, D_D[EP],499,D_D[LOC],$A47)/$E47,0))</f>
        <v>3.2891069238488127E-2</v>
      </c>
      <c r="L47" s="102">
        <f ca="1">IF(ISNA($A47),"",IFERROR(SUMIFS(D_D[AUT],D_D[MT],5,D_D[CAT],SMS, D_D[EP],499,D_D[LOC],$A47)/$E47,0))</f>
        <v>1.9288660943248968E-2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353</v>
      </c>
      <c r="F48" s="100">
        <f ca="1">IF(ISNA($A48),"",IFERROR(SUMIFS(D_D[BL],D_D[MT],5,D_D[CAT],SMS, D_D[EP],499,D_D[LOC],$A48),0))</f>
        <v>144</v>
      </c>
      <c r="G48" s="102">
        <f t="shared" ca="1" si="8"/>
        <v>0.40793201133144474</v>
      </c>
      <c r="H48" s="102">
        <f ca="1">IF(ISNA($A48),"",IFERROR(SUMIFS(D_D[DEV],D_D[MT],5,D_D[CAT],SMS, D_D[EP],499,D_D[LOC],$A48)/$E48,0))</f>
        <v>0.20396600566572237</v>
      </c>
      <c r="I48" s="102">
        <f ca="1">IF(ISNA($A48),"",IFERROR(SUMIFS(D_D[EVD],D_D[MT],5,D_D[CAT],SMS, D_D[EP],499,D_D[LOC],$A48)/$E48,0))</f>
        <v>0.52691218130311612</v>
      </c>
      <c r="J48" s="102">
        <f ca="1">IF(ISNA($A48),"",IFERROR(SUMIFS(D_D[DEC],D_D[MT],5,D_D[CAT],SMS, D_D[EP],499,D_D[LOC],$A48)/$E48,0))</f>
        <v>0.19830028328611898</v>
      </c>
      <c r="K48" s="102">
        <f ca="1">IF(ISNA($A48),"",IFERROR(SUMIFS(D_D[AWD],D_D[MT],5,D_D[CAT],SMS, D_D[EP],499,D_D[LOC],$A48)/$E48,0))</f>
        <v>5.9490084985835696E-2</v>
      </c>
      <c r="L48" s="102">
        <f ca="1">IF(ISNA($A48),"",IFERROR(SUMIFS(D_D[AUT],D_D[MT],5,D_D[CAT],SMS, D_D[EP],499,D_D[LOC],$A48)/$E48,0))</f>
        <v>1.1331444759206799E-2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485</v>
      </c>
      <c r="F49" s="100">
        <f ca="1">IF(ISNA($A49),"",IFERROR(SUMIFS(D_D[BL],D_D[MT],5,D_D[CAT],SMS, D_D[EP],499,D_D[LOC],$A49),0))</f>
        <v>216</v>
      </c>
      <c r="G49" s="102">
        <f t="shared" ref="G49:G59" ca="1" si="11">IF(ISNA($A49),"",IFERROR(F49/E49,0))</f>
        <v>0.44536082474226807</v>
      </c>
      <c r="H49" s="102">
        <f ca="1">IF(ISNA($A49),"",IFERROR(SUMIFS(D_D[DEV],D_D[MT],5,D_D[CAT],SMS, D_D[EP],499,D_D[LOC],$A49)/$E49,0))</f>
        <v>0.2536082474226804</v>
      </c>
      <c r="I49" s="102">
        <f ca="1">IF(ISNA($A49),"",IFERROR(SUMIFS(D_D[EVD],D_D[MT],5,D_D[CAT],SMS, D_D[EP],499,D_D[LOC],$A49)/$E49,0))</f>
        <v>0.41855670103092785</v>
      </c>
      <c r="J49" s="102">
        <f ca="1">IF(ISNA($A49),"",IFERROR(SUMIFS(D_D[DEC],D_D[MT],5,D_D[CAT],SMS, D_D[EP],499,D_D[LOC],$A49)/$E49,0))</f>
        <v>0.14639175257731959</v>
      </c>
      <c r="K49" s="102">
        <f ca="1">IF(ISNA($A49),"",IFERROR(SUMIFS(D_D[AWD],D_D[MT],5,D_D[CAT],SMS, D_D[EP],499,D_D[LOC],$A49)/$E49,0))</f>
        <v>9.6907216494845363E-2</v>
      </c>
      <c r="L49" s="102">
        <f ca="1">IF(ISNA($A49),"",IFERROR(SUMIFS(D_D[AUT],D_D[MT],5,D_D[CAT],SMS, D_D[EP],499,D_D[LOC],$A49)/$E49,0))</f>
        <v>8.247422680412371E-2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2452</v>
      </c>
      <c r="F50" s="100">
        <f ca="1">IF(ISNA($A50),"",IFERROR(SUMIFS(D_D[BL],D_D[MT],5,D_D[CAT],SMS, D_D[EP],499,D_D[LOC],$A50),0))</f>
        <v>607</v>
      </c>
      <c r="G50" s="102">
        <f t="shared" ca="1" si="11"/>
        <v>0.24755301794453508</v>
      </c>
      <c r="H50" s="102">
        <f ca="1">IF(ISNA($A50),"",IFERROR(SUMIFS(D_D[DEV],D_D[MT],5,D_D[CAT],SMS, D_D[EP],499,D_D[LOC],$A50)/$E50,0))</f>
        <v>0.14437194127243066</v>
      </c>
      <c r="I50" s="102">
        <f ca="1">IF(ISNA($A50),"",IFERROR(SUMIFS(D_D[EVD],D_D[MT],5,D_D[CAT],SMS, D_D[EP],499,D_D[LOC],$A50)/$E50,0))</f>
        <v>0.55872756933115819</v>
      </c>
      <c r="J50" s="102">
        <f ca="1">IF(ISNA($A50),"",IFERROR(SUMIFS(D_D[DEC],D_D[MT],5,D_D[CAT],SMS, D_D[EP],499,D_D[LOC],$A50)/$E50,0))</f>
        <v>0.15415986949429036</v>
      </c>
      <c r="K50" s="102">
        <f ca="1">IF(ISNA($A50),"",IFERROR(SUMIFS(D_D[AWD],D_D[MT],5,D_D[CAT],SMS, D_D[EP],499,D_D[LOC],$A50)/$E50,0))</f>
        <v>9.0130505709624803E-2</v>
      </c>
      <c r="L50" s="102">
        <f ca="1">IF(ISNA($A50),"",IFERROR(SUMIFS(D_D[AUT],D_D[MT],5,D_D[CAT],SMS, D_D[EP],499,D_D[LOC],$A50)/$E50,0))</f>
        <v>5.2610114192495921E-2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5679</v>
      </c>
      <c r="F51" s="100">
        <f ca="1">IF(ISNA($A51),"",IFERROR(SUMIFS(D_D[BL],D_D[MT],5,D_D[CAT],SMS, D_D[EP],499,D_D[LOC],$A51),0))</f>
        <v>1246</v>
      </c>
      <c r="G51" s="102">
        <f t="shared" ca="1" si="11"/>
        <v>0.21940482479309736</v>
      </c>
      <c r="H51" s="102">
        <f ca="1">IF(ISNA($A51),"",IFERROR(SUMIFS(D_D[DEV],D_D[MT],5,D_D[CAT],SMS, D_D[EP],499,D_D[LOC],$A51)/$E51,0))</f>
        <v>8.8043669660151438E-4</v>
      </c>
      <c r="I51" s="102">
        <f ca="1">IF(ISNA($A51),"",IFERROR(SUMIFS(D_D[EVD],D_D[MT],5,D_D[CAT],SMS, D_D[EP],499,D_D[LOC],$A51)/$E51,0))</f>
        <v>0.88114104595879561</v>
      </c>
      <c r="J51" s="102">
        <f ca="1">IF(ISNA($A51),"",IFERROR(SUMIFS(D_D[DEC],D_D[MT],5,D_D[CAT],SMS, D_D[EP],499,D_D[LOC],$A51)/$E51,0))</f>
        <v>0.11692199330868111</v>
      </c>
      <c r="K51" s="102">
        <f ca="1">IF(ISNA($A51),"",IFERROR(SUMIFS(D_D[AWD],D_D[MT],5,D_D[CAT],SMS, D_D[EP],499,D_D[LOC],$A51)/$E51,0))</f>
        <v>1.0565240359218173E-3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17666</v>
      </c>
      <c r="F52" s="100">
        <f ca="1">IF(ISNA($A52),"",IFERROR(SUMIFS(D_D[BL],D_D[MT],5,D_D[CAT],SMS, D_D[EP],499,D_D[LOC],$A52),0))</f>
        <v>4409</v>
      </c>
      <c r="G52" s="102">
        <f t="shared" ca="1" si="11"/>
        <v>0.24957545567757275</v>
      </c>
      <c r="H52" s="102">
        <f ca="1">IF(ISNA($A52),"",IFERROR(SUMIFS(D_D[DEV],D_D[MT],5,D_D[CAT],SMS, D_D[EP],499,D_D[LOC],$A52)/$E52,0))</f>
        <v>5.6605909656968184E-2</v>
      </c>
      <c r="I52" s="102">
        <f ca="1">IF(ISNA($A52),"",IFERROR(SUMIFS(D_D[EVD],D_D[MT],5,D_D[CAT],SMS, D_D[EP],499,D_D[LOC],$A52)/$E52,0))</f>
        <v>0.75987773123514091</v>
      </c>
      <c r="J52" s="102">
        <f ca="1">IF(ISNA($A52),"",IFERROR(SUMIFS(D_D[DEC],D_D[MT],5,D_D[CAT],SMS, D_D[EP],499,D_D[LOC],$A52)/$E52,0))</f>
        <v>0.13738254273746178</v>
      </c>
      <c r="K52" s="102">
        <f ca="1">IF(ISNA($A52),"",IFERROR(SUMIFS(D_D[AWD],D_D[MT],5,D_D[CAT],SMS, D_D[EP],499,D_D[LOC],$A52)/$E52,0))</f>
        <v>2.9491678931280425E-2</v>
      </c>
      <c r="L52" s="102">
        <f ca="1">IF(ISNA($A52),"",IFERROR(SUMIFS(D_D[AUT],D_D[MT],5,D_D[CAT],SMS, D_D[EP],499,D_D[LOC],$A52)/$E52,0))</f>
        <v>1.6642137439148646E-2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1730</v>
      </c>
      <c r="F53" s="100">
        <f ca="1">IF(ISNA($A53),"",IFERROR(SUMIFS(D_D[BL],D_D[MT],5,D_D[CAT],SMS, D_D[EP],499,D_D[LOC],$A53),0))</f>
        <v>759</v>
      </c>
      <c r="G53" s="102">
        <f t="shared" ca="1" si="11"/>
        <v>0.43872832369942194</v>
      </c>
      <c r="H53" s="102">
        <f ca="1">IF(ISNA($A53),"",IFERROR(SUMIFS(D_D[DEV],D_D[MT],5,D_D[CAT],SMS, D_D[EP],499,D_D[LOC],$A53)/$E53,0))</f>
        <v>0.24797687861271675</v>
      </c>
      <c r="I53" s="102">
        <f ca="1">IF(ISNA($A53),"",IFERROR(SUMIFS(D_D[EVD],D_D[MT],5,D_D[CAT],SMS, D_D[EP],499,D_D[LOC],$A53)/$E53,0))</f>
        <v>0.48034682080924856</v>
      </c>
      <c r="J53" s="102">
        <f ca="1">IF(ISNA($A53),"",IFERROR(SUMIFS(D_D[DEC],D_D[MT],5,D_D[CAT],SMS, D_D[EP],499,D_D[LOC],$A53)/$E53,0))</f>
        <v>0.15780346820809249</v>
      </c>
      <c r="K53" s="102">
        <f ca="1">IF(ISNA($A53),"",IFERROR(SUMIFS(D_D[AWD],D_D[MT],5,D_D[CAT],SMS, D_D[EP],499,D_D[LOC],$A53)/$E53,0))</f>
        <v>8.2658959537572255E-2</v>
      </c>
      <c r="L53" s="102">
        <f ca="1">IF(ISNA($A53),"",IFERROR(SUMIFS(D_D[AUT],D_D[MT],5,D_D[CAT],SMS, D_D[EP],499,D_D[LOC],$A53)/$E53,0))</f>
        <v>3.121387283236994E-2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4648</v>
      </c>
      <c r="F54" s="100">
        <f ca="1">IF(ISNA($A54),"",IFERROR(SUMIFS(D_D[BL],D_D[MT],5,D_D[CAT],SMS, D_D[EP],499,D_D[LOC],$A54),0))</f>
        <v>999</v>
      </c>
      <c r="G54" s="102">
        <f t="shared" ca="1" si="11"/>
        <v>0.21493115318416522</v>
      </c>
      <c r="H54" s="102">
        <f ca="1">IF(ISNA($A54),"",IFERROR(SUMIFS(D_D[DEV],D_D[MT],5,D_D[CAT],SMS, D_D[EP],499,D_D[LOC],$A54)/$E54,0))</f>
        <v>0.1148881239242685</v>
      </c>
      <c r="I54" s="102">
        <f ca="1">IF(ISNA($A54),"",IFERROR(SUMIFS(D_D[EVD],D_D[MT],5,D_D[CAT],SMS, D_D[EP],499,D_D[LOC],$A54)/$E54,0))</f>
        <v>0.60370051635111877</v>
      </c>
      <c r="J54" s="102">
        <f ca="1">IF(ISNA($A54),"",IFERROR(SUMIFS(D_D[DEC],D_D[MT],5,D_D[CAT],SMS, D_D[EP],499,D_D[LOC],$A54)/$E54,0))</f>
        <v>0.15017211703958691</v>
      </c>
      <c r="K54" s="102">
        <f ca="1">IF(ISNA($A54),"",IFERROR(SUMIFS(D_D[AWD],D_D[MT],5,D_D[CAT],SMS, D_D[EP],499,D_D[LOC],$A54)/$E54,0))</f>
        <v>7.9819277108433728E-2</v>
      </c>
      <c r="L54" s="102">
        <f ca="1">IF(ISNA($A54),"",IFERROR(SUMIFS(D_D[AUT],D_D[MT],5,D_D[CAT],SMS, D_D[EP],499,D_D[LOC],$A54)/$E54,0))</f>
        <v>5.1419965576592085E-2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11288</v>
      </c>
      <c r="F55" s="100">
        <f ca="1">IF(ISNA($A55),"",IFERROR(SUMIFS(D_D[BL],D_D[MT],5,D_D[CAT],SMS, D_D[EP],499,D_D[LOC],$A55),0))</f>
        <v>2651</v>
      </c>
      <c r="G55" s="102">
        <f t="shared" ca="1" si="11"/>
        <v>0.23485116938341602</v>
      </c>
      <c r="H55" s="102">
        <f ca="1">IF(ISNA($A55),"",IFERROR(SUMIFS(D_D[DEV],D_D[MT],5,D_D[CAT],SMS, D_D[EP],499,D_D[LOC],$A55)/$E55,0))</f>
        <v>3.2778171509567681E-3</v>
      </c>
      <c r="I55" s="102">
        <f ca="1">IF(ISNA($A55),"",IFERROR(SUMIFS(D_D[EVD],D_D[MT],5,D_D[CAT],SMS, D_D[EP],499,D_D[LOC],$A55)/$E55,0))</f>
        <v>0.86702693125442953</v>
      </c>
      <c r="J55" s="102">
        <f ca="1">IF(ISNA($A55),"",IFERROR(SUMIFS(D_D[DEC],D_D[MT],5,D_D[CAT],SMS, D_D[EP],499,D_D[LOC],$A55)/$E55,0))</f>
        <v>0.12898653437278526</v>
      </c>
      <c r="K55" s="102">
        <f ca="1">IF(ISNA($A55),"",IFERROR(SUMIFS(D_D[AWD],D_D[MT],5,D_D[CAT],SMS, D_D[EP],499,D_D[LOC],$A55)/$E55,0))</f>
        <v>6.2012756909992912E-4</v>
      </c>
      <c r="L55" s="102">
        <f ca="1">IF(ISNA($A55),"",IFERROR(SUMIFS(D_D[AUT],D_D[MT],5,D_D[CAT],SMS, D_D[EP],499,D_D[LOC],$A55)/$E55,0))</f>
        <v>8.8589652728561307E-5</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9897</v>
      </c>
      <c r="F56" s="100">
        <f ca="1">IF(ISNA($A56),"",IFERROR(SUMIFS(D_D[BL],D_D[MT],5,D_D[CAT],SMS, D_D[EP],499,D_D[LOC],$A56),0))</f>
        <v>2856</v>
      </c>
      <c r="G56" s="102">
        <f t="shared" ca="1" si="11"/>
        <v>0.28857229463473782</v>
      </c>
      <c r="H56" s="102">
        <f ca="1">IF(ISNA($A56),"",IFERROR(SUMIFS(D_D[DEV],D_D[MT],5,D_D[CAT],SMS, D_D[EP],499,D_D[LOC],$A56)/$E56,0))</f>
        <v>4.6276649489744366E-2</v>
      </c>
      <c r="I56" s="102">
        <f ca="1">IF(ISNA($A56),"",IFERROR(SUMIFS(D_D[EVD],D_D[MT],5,D_D[CAT],SMS, D_D[EP],499,D_D[LOC],$A56)/$E56,0))</f>
        <v>0.79448317672021829</v>
      </c>
      <c r="J56" s="102">
        <f ca="1">IF(ISNA($A56),"",IFERROR(SUMIFS(D_D[DEC],D_D[MT],5,D_D[CAT],SMS, D_D[EP],499,D_D[LOC],$A56)/$E56,0))</f>
        <v>0.11316560573911286</v>
      </c>
      <c r="K56" s="102">
        <f ca="1">IF(ISNA($A56),"",IFERROR(SUMIFS(D_D[AWD],D_D[MT],5,D_D[CAT],SMS, D_D[EP],499,D_D[LOC],$A56)/$E56,0))</f>
        <v>2.7280994240678993E-2</v>
      </c>
      <c r="L56" s="102">
        <f ca="1">IF(ISNA($A56),"",IFERROR(SUMIFS(D_D[AUT],D_D[MT],5,D_D[CAT],SMS, D_D[EP],499,D_D[LOC],$A56)/$E56,0))</f>
        <v>1.8793573810245528E-2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719</v>
      </c>
      <c r="F57" s="100">
        <f ca="1">IF(ISNA($A57),"",IFERROR(SUMIFS(D_D[BL],D_D[MT],5,D_D[CAT],SMS, D_D[EP],499,D_D[LOC],$A57),0))</f>
        <v>335</v>
      </c>
      <c r="G57" s="102">
        <f t="shared" ca="1" si="11"/>
        <v>0.46592489568845619</v>
      </c>
      <c r="H57" s="102">
        <f ca="1">IF(ISNA($A57),"",IFERROR(SUMIFS(D_D[DEV],D_D[MT],5,D_D[CAT],SMS, D_D[EP],499,D_D[LOC],$A57)/$E57,0))</f>
        <v>0.12656467315716272</v>
      </c>
      <c r="I57" s="102">
        <f ca="1">IF(ISNA($A57),"",IFERROR(SUMIFS(D_D[EVD],D_D[MT],5,D_D[CAT],SMS, D_D[EP],499,D_D[LOC],$A57)/$E57,0))</f>
        <v>0.53963838664812236</v>
      </c>
      <c r="J57" s="102">
        <f ca="1">IF(ISNA($A57),"",IFERROR(SUMIFS(D_D[DEC],D_D[MT],5,D_D[CAT],SMS, D_D[EP],499,D_D[LOC],$A57)/$E57,0))</f>
        <v>0.21418636995827539</v>
      </c>
      <c r="K57" s="102">
        <f ca="1">IF(ISNA($A57),"",IFERROR(SUMIFS(D_D[AWD],D_D[MT],5,D_D[CAT],SMS, D_D[EP],499,D_D[LOC],$A57)/$E57,0))</f>
        <v>6.9541029207232263E-2</v>
      </c>
      <c r="L57" s="102">
        <f ca="1">IF(ISNA($A57),"",IFERROR(SUMIFS(D_D[AUT],D_D[MT],5,D_D[CAT],SMS, D_D[EP],499,D_D[LOC],$A57)/$E57,0))</f>
        <v>5.0069541029207229E-2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133</v>
      </c>
      <c r="F58" s="100">
        <f ca="1">IF(ISNA($A58),"",IFERROR(SUMIFS(D_D[BL],D_D[MT],5,D_D[CAT],SMS, D_D[EP],499,D_D[LOC],$A58),0))</f>
        <v>47</v>
      </c>
      <c r="G58" s="102">
        <f t="shared" ca="1" si="11"/>
        <v>0.35338345864661652</v>
      </c>
      <c r="H58" s="102">
        <f ca="1">IF(ISNA($A58),"",IFERROR(SUMIFS(D_D[DEV],D_D[MT],5,D_D[CAT],SMS, D_D[EP],499,D_D[LOC],$A58)/$E58,0))</f>
        <v>0.23308270676691728</v>
      </c>
      <c r="I58" s="102">
        <f ca="1">IF(ISNA($A58),"",IFERROR(SUMIFS(D_D[EVD],D_D[MT],5,D_D[CAT],SMS, D_D[EP],499,D_D[LOC],$A58)/$E58,0))</f>
        <v>0.51127819548872178</v>
      </c>
      <c r="J58" s="102">
        <f ca="1">IF(ISNA($A58),"",IFERROR(SUMIFS(D_D[DEC],D_D[MT],5,D_D[CAT],SMS, D_D[EP],499,D_D[LOC],$A58)/$E58,0))</f>
        <v>9.7744360902255634E-2</v>
      </c>
      <c r="K58" s="102">
        <f ca="1">IF(ISNA($A58),"",IFERROR(SUMIFS(D_D[AWD],D_D[MT],5,D_D[CAT],SMS, D_D[EP],499,D_D[LOC],$A58)/$E58,0))</f>
        <v>0.14285714285714285</v>
      </c>
      <c r="L58" s="102">
        <f ca="1">IF(ISNA($A58),"",IFERROR(SUMIFS(D_D[AUT],D_D[MT],5,D_D[CAT],SMS, D_D[EP],499,D_D[LOC],$A58)/$E58,0))</f>
        <v>1.5037593984962405E-2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2646</v>
      </c>
      <c r="F59" s="100">
        <f ca="1">IF(ISNA($A59),"",IFERROR(SUMIFS(D_D[BL],D_D[MT],5,D_D[CAT],SMS, D_D[EP],499,D_D[LOC],$A59),0))</f>
        <v>698</v>
      </c>
      <c r="G59" s="102">
        <f t="shared" ca="1" si="11"/>
        <v>0.26379440665154952</v>
      </c>
      <c r="H59" s="102">
        <f ca="1">IF(ISNA($A59),"",IFERROR(SUMIFS(D_D[DEV],D_D[MT],5,D_D[CAT],SMS, D_D[EP],499,D_D[LOC],$A59)/$E59,0))</f>
        <v>0.11904761904761904</v>
      </c>
      <c r="I59" s="102">
        <f ca="1">IF(ISNA($A59),"",IFERROR(SUMIFS(D_D[EVD],D_D[MT],5,D_D[CAT],SMS, D_D[EP],499,D_D[LOC],$A59)/$E59,0))</f>
        <v>0.62093726379440661</v>
      </c>
      <c r="J59" s="102">
        <f ca="1">IF(ISNA($A59),"",IFERROR(SUMIFS(D_D[DEC],D_D[MT],5,D_D[CAT],SMS, D_D[EP],499,D_D[LOC],$A59)/$E59,0))</f>
        <v>0.13114134542705971</v>
      </c>
      <c r="K59" s="102">
        <f ca="1">IF(ISNA($A59),"",IFERROR(SUMIFS(D_D[AWD],D_D[MT],5,D_D[CAT],SMS, D_D[EP],499,D_D[LOC],$A59)/$E59,0))</f>
        <v>7.3696145124716547E-2</v>
      </c>
      <c r="L59" s="102">
        <f ca="1">IF(ISNA($A59),"",IFERROR(SUMIFS(D_D[AUT],D_D[MT],5,D_D[CAT],SMS, D_D[EP],499,D_D[LOC],$A59)/$E59,0))</f>
        <v>5.5177626606198037E-2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6399</v>
      </c>
      <c r="F60" s="100">
        <f ca="1">IF(ISNA($A60),"",IFERROR(SUMIFS(D_D[BL],D_D[MT],5,D_D[CAT],SMS, D_D[EP],499,D_D[LOC],$A60),0))</f>
        <v>1776</v>
      </c>
      <c r="G60" s="102">
        <f t="shared" ref="G60:G72" ca="1" si="13">IF(ISNA($A60),"",IFERROR(F60/E60,0))</f>
        <v>0.27754336615096109</v>
      </c>
      <c r="H60" s="102">
        <f ca="1">IF(ISNA($A60),"",IFERROR(SUMIFS(D_D[DEV],D_D[MT],5,D_D[CAT],SMS, D_D[EP],499,D_D[LOC],$A60)/$E60,0))</f>
        <v>3.2817627754336614E-3</v>
      </c>
      <c r="I60" s="102">
        <f ca="1">IF(ISNA($A60),"",IFERROR(SUMIFS(D_D[EVD],D_D[MT],5,D_D[CAT],SMS, D_D[EP],499,D_D[LOC],$A60)/$E60,0))</f>
        <v>0.90076574464760117</v>
      </c>
      <c r="J60" s="102">
        <f ca="1">IF(ISNA($A60),"",IFERROR(SUMIFS(D_D[DEC],D_D[MT],5,D_D[CAT],SMS, D_D[EP],499,D_D[LOC],$A60)/$E60,0))</f>
        <v>9.47022972339428E-2</v>
      </c>
      <c r="K60" s="102">
        <f ca="1">IF(ISNA($A60),"",IFERROR(SUMIFS(D_D[AWD],D_D[MT],5,D_D[CAT],SMS, D_D[EP],499,D_D[LOC],$A60)/$E60,0))</f>
        <v>9.3764650726676048E-4</v>
      </c>
      <c r="L60" s="102">
        <f ca="1">IF(ISNA($A60),"",IFERROR(SUMIFS(D_D[AUT],D_D[MT],5,D_D[CAT],SMS, D_D[EP],499,D_D[LOC],$A60)/$E60,0))</f>
        <v>3.1254883575558681E-4</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997</v>
      </c>
      <c r="F61" s="100">
        <f ca="1">IF(ISNA($A61),"",IFERROR(SUMIFS(D_D[BL],D_D[MT],5,D_D[CAT],SMS, D_D[EP],499,D_D[LOC],$A61),0))</f>
        <v>206</v>
      </c>
      <c r="G61" s="102">
        <f t="shared" ca="1" si="13"/>
        <v>0.20661985957873621</v>
      </c>
      <c r="H61" s="102">
        <f ca="1">IF(ISNA($A61),"",IFERROR(SUMIFS(D_D[DEV],D_D[MT],5,D_D[CAT],SMS, D_D[EP],499,D_D[LOC],$A61)/$E61,0))</f>
        <v>6.6198595787362091E-2</v>
      </c>
      <c r="I61" s="102">
        <f ca="1">IF(ISNA($A61),"",IFERROR(SUMIFS(D_D[EVD],D_D[MT],5,D_D[CAT],SMS, D_D[EP],499,D_D[LOC],$A61)/$E61,0))</f>
        <v>0.7673019057171514</v>
      </c>
      <c r="J61" s="102">
        <f ca="1">IF(ISNA($A61),"",IFERROR(SUMIFS(D_D[DEC],D_D[MT],5,D_D[CAT],SMS, D_D[EP],499,D_D[LOC],$A61)/$E61,0))</f>
        <v>0.13340020060180541</v>
      </c>
      <c r="K61" s="102">
        <f ca="1">IF(ISNA($A61),"",IFERROR(SUMIFS(D_D[AWD],D_D[MT],5,D_D[CAT],SMS, D_D[EP],499,D_D[LOC],$A61)/$E61,0))</f>
        <v>2.6078234704112337E-2</v>
      </c>
      <c r="L61" s="102">
        <f ca="1">IF(ISNA($A61),"",IFERROR(SUMIFS(D_D[AUT],D_D[MT],5,D_D[CAT],SMS, D_D[EP],499,D_D[LOC],$A61)/$E61,0))</f>
        <v>7.0210631895687063E-3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227</v>
      </c>
      <c r="F62" s="100">
        <f ca="1">IF(ISNA($A62),"",IFERROR(SUMIFS(D_D[BL],D_D[MT],5,D_D[CAT],SMS, D_D[EP],499,D_D[LOC],$A62),0))</f>
        <v>62</v>
      </c>
      <c r="G62" s="102">
        <f t="shared" ca="1" si="13"/>
        <v>0.27312775330396477</v>
      </c>
      <c r="H62" s="102">
        <f ca="1">IF(ISNA($A62),"",IFERROR(SUMIFS(D_D[DEV],D_D[MT],5,D_D[CAT],SMS, D_D[EP],499,D_D[LOC],$A62)/$E62,0))</f>
        <v>0.22907488986784141</v>
      </c>
      <c r="I62" s="102">
        <f ca="1">IF(ISNA($A62),"",IFERROR(SUMIFS(D_D[EVD],D_D[MT],5,D_D[CAT],SMS, D_D[EP],499,D_D[LOC],$A62)/$E62,0))</f>
        <v>0.62114537444933926</v>
      </c>
      <c r="J62" s="102">
        <f ca="1">IF(ISNA($A62),"",IFERROR(SUMIFS(D_D[DEC],D_D[MT],5,D_D[CAT],SMS, D_D[EP],499,D_D[LOC],$A62)/$E62,0))</f>
        <v>0.12334801762114538</v>
      </c>
      <c r="K62" s="102">
        <f ca="1">IF(ISNA($A62),"",IFERROR(SUMIFS(D_D[AWD],D_D[MT],5,D_D[CAT],SMS, D_D[EP],499,D_D[LOC],$A62)/$E62,0))</f>
        <v>2.2026431718061675E-2</v>
      </c>
      <c r="L62" s="102">
        <f ca="1">IF(ISNA($A62),"",IFERROR(SUMIFS(D_D[AUT],D_D[MT],5,D_D[CAT],SMS, D_D[EP],499,D_D[LOC],$A62)/$E62,0))</f>
        <v>4.4052863436123352E-3</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137</v>
      </c>
      <c r="F63" s="100">
        <f ca="1">IF(ISNA($A63),"",IFERROR(SUMIFS(D_D[BL],D_D[MT],5,D_D[CAT],SMS, D_D[EP],499,D_D[LOC],$A63),0))</f>
        <v>11</v>
      </c>
      <c r="G63" s="102">
        <f t="shared" ca="1" si="13"/>
        <v>8.0291970802919707E-2</v>
      </c>
      <c r="H63" s="102">
        <f ca="1">IF(ISNA($A63),"",IFERROR(SUMIFS(D_D[DEV],D_D[MT],5,D_D[CAT],SMS, D_D[EP],499,D_D[LOC],$A63)/$E63,0))</f>
        <v>5.8394160583941604E-2</v>
      </c>
      <c r="I63" s="102">
        <f ca="1">IF(ISNA($A63),"",IFERROR(SUMIFS(D_D[EVD],D_D[MT],5,D_D[CAT],SMS, D_D[EP],499,D_D[LOC],$A63)/$E63,0))</f>
        <v>0.57664233576642332</v>
      </c>
      <c r="J63" s="102">
        <f ca="1">IF(ISNA($A63),"",IFERROR(SUMIFS(D_D[DEC],D_D[MT],5,D_D[CAT],SMS, D_D[EP],499,D_D[LOC],$A63)/$E63,0))</f>
        <v>0.16788321167883211</v>
      </c>
      <c r="K63" s="102">
        <f ca="1">IF(ISNA($A63),"",IFERROR(SUMIFS(D_D[AWD],D_D[MT],5,D_D[CAT],SMS, D_D[EP],499,D_D[LOC],$A63)/$E63,0))</f>
        <v>0.15328467153284672</v>
      </c>
      <c r="L63" s="102">
        <f ca="1">IF(ISNA($A63),"",IFERROR(SUMIFS(D_D[AUT],D_D[MT],5,D_D[CAT],SMS, D_D[EP],499,D_D[LOC],$A63)/$E63,0))</f>
        <v>4.3795620437956206E-2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633</v>
      </c>
      <c r="F64" s="100">
        <f ca="1">IF(ISNA($A64),"",IFERROR(SUMIFS(D_D[BL],D_D[MT],5,D_D[CAT],SMS, D_D[EP],499,D_D[LOC],$A64),0))</f>
        <v>133</v>
      </c>
      <c r="G64" s="102">
        <f t="shared" ca="1" si="13"/>
        <v>0.21011058451816747</v>
      </c>
      <c r="H64" s="102">
        <f ca="1">IF(ISNA($A64),"",IFERROR(SUMIFS(D_D[DEV],D_D[MT],5,D_D[CAT],SMS, D_D[EP],499,D_D[LOC],$A64)/$E64,0))</f>
        <v>9.4786729857819912E-3</v>
      </c>
      <c r="I64" s="102">
        <f ca="1">IF(ISNA($A64),"",IFERROR(SUMIFS(D_D[EVD],D_D[MT],5,D_D[CAT],SMS, D_D[EP],499,D_D[LOC],$A64)/$E64,0))</f>
        <v>0.86097946287519744</v>
      </c>
      <c r="J64" s="102">
        <f ca="1">IF(ISNA($A64),"",IFERROR(SUMIFS(D_D[DEC],D_D[MT],5,D_D[CAT],SMS, D_D[EP],499,D_D[LOC],$A64)/$E64,0))</f>
        <v>0.12954186413902052</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532</v>
      </c>
      <c r="F65" s="100">
        <f ca="1">IF(ISNA($A65),"",IFERROR(SUMIFS(D_D[BL],D_D[MT],5,D_D[CAT],SMS, D_D[EP],499,D_D[LOC],$A65),0))</f>
        <v>137</v>
      </c>
      <c r="G65" s="102">
        <f t="shared" ca="1" si="13"/>
        <v>0.2575187969924812</v>
      </c>
      <c r="H65" s="102">
        <f ca="1">IF(ISNA($A65),"",IFERROR(SUMIFS(D_D[DEV],D_D[MT],5,D_D[CAT],SMS, D_D[EP],499,D_D[LOC],$A65)/$E65,0))</f>
        <v>4.5112781954887216E-2</v>
      </c>
      <c r="I65" s="102">
        <f ca="1">IF(ISNA($A65),"",IFERROR(SUMIFS(D_D[EVD],D_D[MT],5,D_D[CAT],SMS, D_D[EP],499,D_D[LOC],$A65)/$E65,0))</f>
        <v>0.76127819548872178</v>
      </c>
      <c r="J65" s="102">
        <f ca="1">IF(ISNA($A65),"",IFERROR(SUMIFS(D_D[DEC],D_D[MT],5,D_D[CAT],SMS, D_D[EP],499,D_D[LOC],$A65)/$E65,0))</f>
        <v>0.14661654135338345</v>
      </c>
      <c r="K65" s="102">
        <f ca="1">IF(ISNA($A65),"",IFERROR(SUMIFS(D_D[AWD],D_D[MT],5,D_D[CAT],SMS, D_D[EP],499,D_D[LOC],$A65)/$E65,0))</f>
        <v>3.3834586466165412E-2</v>
      </c>
      <c r="L65" s="102">
        <f ca="1">IF(ISNA($A65),"",IFERROR(SUMIFS(D_D[AUT],D_D[MT],5,D_D[CAT],SMS, D_D[EP],499,D_D[LOC],$A65)/$E65,0))</f>
        <v>1.3157894736842105E-2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103</v>
      </c>
      <c r="F66" s="100">
        <f ca="1">IF(ISNA($A66),"",IFERROR(SUMIFS(D_D[BL],D_D[MT],5,D_D[CAT],SMS, D_D[EP],499,D_D[LOC],$A66),0))</f>
        <v>41</v>
      </c>
      <c r="G66" s="102">
        <f t="shared" ca="1" si="13"/>
        <v>0.39805825242718446</v>
      </c>
      <c r="H66" s="102">
        <f ca="1">IF(ISNA($A66),"",IFERROR(SUMIFS(D_D[DEV],D_D[MT],5,D_D[CAT],SMS, D_D[EP],499,D_D[LOC],$A66)/$E66,0))</f>
        <v>0.1553398058252427</v>
      </c>
      <c r="I66" s="102">
        <f ca="1">IF(ISNA($A66),"",IFERROR(SUMIFS(D_D[EVD],D_D[MT],5,D_D[CAT],SMS, D_D[EP],499,D_D[LOC],$A66)/$E66,0))</f>
        <v>0.62135922330097082</v>
      </c>
      <c r="J66" s="102">
        <f ca="1">IF(ISNA($A66),"",IFERROR(SUMIFS(D_D[DEC],D_D[MT],5,D_D[CAT],SMS, D_D[EP],499,D_D[LOC],$A66)/$E66,0))</f>
        <v>0.14563106796116504</v>
      </c>
      <c r="K66" s="102">
        <f ca="1">IF(ISNA($A66),"",IFERROR(SUMIFS(D_D[AWD],D_D[MT],5,D_D[CAT],SMS, D_D[EP],499,D_D[LOC],$A66)/$E66,0))</f>
        <v>5.8252427184466021E-2</v>
      </c>
      <c r="L66" s="102">
        <f ca="1">IF(ISNA($A66),"",IFERROR(SUMIFS(D_D[AUT],D_D[MT],5,D_D[CAT],SMS, D_D[EP],499,D_D[LOC],$A66)/$E66,0))</f>
        <v>1.9417475728155338E-2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91</v>
      </c>
      <c r="F67" s="100">
        <f ca="1">IF(ISNA($A67),"",IFERROR(SUMIFS(D_D[BL],D_D[MT],5,D_D[CAT],SMS, D_D[EP],499,D_D[LOC],$A67),0))</f>
        <v>10</v>
      </c>
      <c r="G67" s="102">
        <f t="shared" ca="1" si="13"/>
        <v>0.10989010989010989</v>
      </c>
      <c r="H67" s="102">
        <f ca="1">IF(ISNA($A67),"",IFERROR(SUMIFS(D_D[DEV],D_D[MT],5,D_D[CAT],SMS, D_D[EP],499,D_D[LOC],$A67)/$E67,0))</f>
        <v>6.5934065934065936E-2</v>
      </c>
      <c r="I67" s="102">
        <f ca="1">IF(ISNA($A67),"",IFERROR(SUMIFS(D_D[EVD],D_D[MT],5,D_D[CAT],SMS, D_D[EP],499,D_D[LOC],$A67)/$E67,0))</f>
        <v>0.52747252747252749</v>
      </c>
      <c r="J67" s="102">
        <f ca="1">IF(ISNA($A67),"",IFERROR(SUMIFS(D_D[DEC],D_D[MT],5,D_D[CAT],SMS, D_D[EP],499,D_D[LOC],$A67)/$E67,0))</f>
        <v>0.21978021978021978</v>
      </c>
      <c r="K67" s="102">
        <f ca="1">IF(ISNA($A67),"",IFERROR(SUMIFS(D_D[AWD],D_D[MT],5,D_D[CAT],SMS, D_D[EP],499,D_D[LOC],$A67)/$E67,0))</f>
        <v>0.13186813186813187</v>
      </c>
      <c r="L67" s="102">
        <f ca="1">IF(ISNA($A67),"",IFERROR(SUMIFS(D_D[AUT],D_D[MT],5,D_D[CAT],SMS, D_D[EP],499,D_D[LOC],$A67)/$E67,0))</f>
        <v>5.4945054945054944E-2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338</v>
      </c>
      <c r="F68" s="100">
        <f ca="1">IF(ISNA($A68),"",IFERROR(SUMIFS(D_D[BL],D_D[MT],5,D_D[CAT],SMS, D_D[EP],499,D_D[LOC],$A68),0))</f>
        <v>86</v>
      </c>
      <c r="G68" s="102">
        <f t="shared" ca="1" si="13"/>
        <v>0.25443786982248523</v>
      </c>
      <c r="H68" s="102">
        <f ca="1">IF(ISNA($A68),"",IFERROR(SUMIFS(D_D[DEV],D_D[MT],5,D_D[CAT],SMS, D_D[EP],499,D_D[LOC],$A68)/$E68,0))</f>
        <v>5.9171597633136093E-3</v>
      </c>
      <c r="I68" s="102">
        <f ca="1">IF(ISNA($A68),"",IFERROR(SUMIFS(D_D[EVD],D_D[MT],5,D_D[CAT],SMS, D_D[EP],499,D_D[LOC],$A68)/$E68,0))</f>
        <v>0.86686390532544377</v>
      </c>
      <c r="J68" s="102">
        <f ca="1">IF(ISNA($A68),"",IFERROR(SUMIFS(D_D[DEC],D_D[MT],5,D_D[CAT],SMS, D_D[EP],499,D_D[LOC],$A68)/$E68,0))</f>
        <v>0.12721893491124261</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11912</v>
      </c>
      <c r="F69" s="100">
        <f ca="1">IF(ISNA($A69),"",IFERROR(SUMIFS(D_D[BL],D_D[MT],5,D_D[CAT],SMS, D_D[EP],499,D_D[LOC],$A69),0))</f>
        <v>2984</v>
      </c>
      <c r="G69" s="102">
        <f t="shared" ca="1" si="13"/>
        <v>0.25050369375419745</v>
      </c>
      <c r="H69" s="102">
        <f ca="1">IF(ISNA($A69),"",IFERROR(SUMIFS(D_D[DEV],D_D[MT],5,D_D[CAT],SMS, D_D[EP],499,D_D[LOC],$A69)/$E69,0))</f>
        <v>5.6749496306245803E-2</v>
      </c>
      <c r="I69" s="102">
        <f ca="1">IF(ISNA($A69),"",IFERROR(SUMIFS(D_D[EVD],D_D[MT],5,D_D[CAT],SMS, D_D[EP],499,D_D[LOC],$A69)/$E69,0))</f>
        <v>0.75319006044325054</v>
      </c>
      <c r="J69" s="102">
        <f ca="1">IF(ISNA($A69),"",IFERROR(SUMIFS(D_D[DEC],D_D[MT],5,D_D[CAT],SMS, D_D[EP],499,D_D[LOC],$A69)/$E69,0))</f>
        <v>0.14304902619207521</v>
      </c>
      <c r="K69" s="102">
        <f ca="1">IF(ISNA($A69),"",IFERROR(SUMIFS(D_D[AWD],D_D[MT],5,D_D[CAT],SMS, D_D[EP],499,D_D[LOC],$A69)/$E69,0))</f>
        <v>2.7871054398925454E-2</v>
      </c>
      <c r="L69" s="102">
        <f ca="1">IF(ISNA($A69),"",IFERROR(SUMIFS(D_D[AUT],D_D[MT],5,D_D[CAT],SMS, D_D[EP],499,D_D[LOC],$A69)/$E69,0))</f>
        <v>1.9140362659503023E-2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1100</v>
      </c>
      <c r="F70" s="100">
        <f ca="1">IF(ISNA($A70),"",IFERROR(SUMIFS(D_D[BL],D_D[MT],5,D_D[CAT],SMS, D_D[EP],499,D_D[LOC],$A70),0))</f>
        <v>495</v>
      </c>
      <c r="G70" s="102">
        <f t="shared" ca="1" si="13"/>
        <v>0.45</v>
      </c>
      <c r="H70" s="102">
        <f ca="1">IF(ISNA($A70),"",IFERROR(SUMIFS(D_D[DEV],D_D[MT],5,D_D[CAT],SMS, D_D[EP],499,D_D[LOC],$A70)/$E70,0))</f>
        <v>0.25454545454545452</v>
      </c>
      <c r="I70" s="102">
        <f ca="1">IF(ISNA($A70),"",IFERROR(SUMIFS(D_D[EVD],D_D[MT],5,D_D[CAT],SMS, D_D[EP],499,D_D[LOC],$A70)/$E70,0))</f>
        <v>0.51727272727272722</v>
      </c>
      <c r="J70" s="102">
        <f ca="1">IF(ISNA($A70),"",IFERROR(SUMIFS(D_D[DEC],D_D[MT],5,D_D[CAT],SMS, D_D[EP],499,D_D[LOC],$A70)/$E70,0))</f>
        <v>0.1409090909090909</v>
      </c>
      <c r="K70" s="102">
        <f ca="1">IF(ISNA($A70),"",IFERROR(SUMIFS(D_D[AWD],D_D[MT],5,D_D[CAT],SMS, D_D[EP],499,D_D[LOC],$A70)/$E70,0))</f>
        <v>5.4545454545454543E-2</v>
      </c>
      <c r="L70" s="102">
        <f ca="1">IF(ISNA($A70),"",IFERROR(SUMIFS(D_D[AUT],D_D[MT],5,D_D[CAT],SMS, D_D[EP],499,D_D[LOC],$A70)/$E70,0))</f>
        <v>3.272727272727273E-2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3258</v>
      </c>
      <c r="F71" s="100">
        <f ca="1">IF(ISNA($A71),"",IFERROR(SUMIFS(D_D[BL],D_D[MT],5,D_D[CAT],SMS, D_D[EP],499,D_D[LOC],$A71),0))</f>
        <v>745</v>
      </c>
      <c r="G71" s="102">
        <f t="shared" ca="1" si="13"/>
        <v>0.22866789441375077</v>
      </c>
      <c r="H71" s="102">
        <f ca="1">IF(ISNA($A71),"",IFERROR(SUMIFS(D_D[DEV],D_D[MT],5,D_D[CAT],SMS, D_D[EP],499,D_D[LOC],$A71)/$E71,0))</f>
        <v>0.11786372007366483</v>
      </c>
      <c r="I71" s="102">
        <f ca="1">IF(ISNA($A71),"",IFERROR(SUMIFS(D_D[EVD],D_D[MT],5,D_D[CAT],SMS, D_D[EP],499,D_D[LOC],$A71)/$E71,0))</f>
        <v>0.574585635359116</v>
      </c>
      <c r="J71" s="102">
        <f ca="1">IF(ISNA($A71),"",IFERROR(SUMIFS(D_D[DEC],D_D[MT],5,D_D[CAT],SMS, D_D[EP],499,D_D[LOC],$A71)/$E71,0))</f>
        <v>0.16635972989564149</v>
      </c>
      <c r="K71" s="102">
        <f ca="1">IF(ISNA($A71),"",IFERROR(SUMIFS(D_D[AWD],D_D[MT],5,D_D[CAT],SMS, D_D[EP],499,D_D[LOC],$A71)/$E71,0))</f>
        <v>8.2565991405770409E-2</v>
      </c>
      <c r="L71" s="102">
        <f ca="1">IF(ISNA($A71),"",IFERROR(SUMIFS(D_D[AUT],D_D[MT],5,D_D[CAT],SMS, D_D[EP],499,D_D[LOC],$A71)/$E71,0))</f>
        <v>5.8624923265807247E-2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7554</v>
      </c>
      <c r="F72" s="100">
        <f ca="1">IF(ISNA($A72),"",IFERROR(SUMIFS(D_D[BL],D_D[MT],5,D_D[CAT],SMS, D_D[EP],499,D_D[LOC],$A72),0))</f>
        <v>1744</v>
      </c>
      <c r="G72" s="102">
        <f t="shared" ca="1" si="13"/>
        <v>0.23087106168917129</v>
      </c>
      <c r="H72" s="102">
        <f ca="1">IF(ISNA($A72),"",IFERROR(SUMIFS(D_D[DEV],D_D[MT],5,D_D[CAT],SMS, D_D[EP],499,D_D[LOC],$A72)/$E72,0))</f>
        <v>1.5885623510722795E-3</v>
      </c>
      <c r="I72" s="102">
        <f ca="1">IF(ISNA($A72),"",IFERROR(SUMIFS(D_D[EVD],D_D[MT],5,D_D[CAT],SMS, D_D[EP],499,D_D[LOC],$A72)/$E72,0))</f>
        <v>0.86457505957108816</v>
      </c>
      <c r="J72" s="102">
        <f ca="1">IF(ISNA($A72),"",IFERROR(SUMIFS(D_D[DEC],D_D[MT],5,D_D[CAT],SMS, D_D[EP],499,D_D[LOC],$A72)/$E72,0))</f>
        <v>0.13330685729414879</v>
      </c>
      <c r="K72" s="102">
        <f ca="1">IF(ISNA($A72),"",IFERROR(SUMIFS(D_D[AWD],D_D[MT],5,D_D[CAT],SMS, D_D[EP],499,D_D[LOC],$A72)/$E72,0))</f>
        <v>3.9714058776806987E-4</v>
      </c>
      <c r="L72" s="102">
        <f ca="1">IF(ISNA($A72),"",IFERROR(SUMIFS(D_D[AUT],D_D[MT],5,D_D[CAT],SMS, D_D[EP],499,D_D[LOC],$A72)/$E72,0))</f>
        <v>1.3238019592268997E-4</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3036</v>
      </c>
      <c r="F73" s="100">
        <f ca="1">IF(ISNA($A73),"",IFERROR(SUMIFS(D_D[BL],D_D[MT],5,D_D[CAT],SMS, D_D[EP],499,D_D[LOC],$A73),0))</f>
        <v>536</v>
      </c>
      <c r="G73" s="102">
        <f t="shared" ref="G73:G76" ca="1" si="15">IF(ISNA($A73),"",IFERROR(F73/E73,0))</f>
        <v>0.17654808959156784</v>
      </c>
      <c r="H73" s="102">
        <f ca="1">IF(ISNA($A73),"",IFERROR(SUMIFS(D_D[DEV],D_D[MT],5,D_D[CAT],SMS, D_D[EP],499,D_D[LOC],$A73)/$E73,0))</f>
        <v>8.4321475625823455E-2</v>
      </c>
      <c r="I73" s="102">
        <f ca="1">IF(ISNA($A73),"",IFERROR(SUMIFS(D_D[EVD],D_D[MT],5,D_D[CAT],SMS, D_D[EP],499,D_D[LOC],$A73)/$E73,0))</f>
        <v>0.71245059288537549</v>
      </c>
      <c r="J73" s="102">
        <f ca="1">IF(ISNA($A73),"",IFERROR(SUMIFS(D_D[DEC],D_D[MT],5,D_D[CAT],SMS, D_D[EP],499,D_D[LOC],$A73)/$E73,0))</f>
        <v>0.1370223978919631</v>
      </c>
      <c r="K73" s="102">
        <f ca="1">IF(ISNA($A73),"",IFERROR(SUMIFS(D_D[AWD],D_D[MT],5,D_D[CAT],SMS, D_D[EP],499,D_D[LOC],$A73)/$E73,0))</f>
        <v>5.0395256916996048E-2</v>
      </c>
      <c r="L73" s="102">
        <f ca="1">IF(ISNA($A73),"",IFERROR(SUMIFS(D_D[AUT],D_D[MT],5,D_D[CAT],SMS, D_D[EP],499,D_D[LOC],$A73)/$E73,0))</f>
        <v>1.5810276679841896E-2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874</v>
      </c>
      <c r="F74" s="100">
        <f ca="1">IF(ISNA($A74),"",IFERROR(SUMIFS(D_D[BL],D_D[MT],5,D_D[CAT],SMS, D_D[EP],499,D_D[LOC],$A74),0))</f>
        <v>232</v>
      </c>
      <c r="G74" s="102">
        <f t="shared" ca="1" si="15"/>
        <v>0.26544622425629288</v>
      </c>
      <c r="H74" s="102">
        <f ca="1">IF(ISNA($A74),"",IFERROR(SUMIFS(D_D[DEV],D_D[MT],5,D_D[CAT],SMS, D_D[EP],499,D_D[LOC],$A74)/$E74,0))</f>
        <v>0.19908466819221968</v>
      </c>
      <c r="I74" s="102">
        <f ca="1">IF(ISNA($A74),"",IFERROR(SUMIFS(D_D[EVD],D_D[MT],5,D_D[CAT],SMS, D_D[EP],499,D_D[LOC],$A74)/$E74,0))</f>
        <v>0.5194508009153318</v>
      </c>
      <c r="J74" s="102">
        <f ca="1">IF(ISNA($A74),"",IFERROR(SUMIFS(D_D[DEC],D_D[MT],5,D_D[CAT],SMS, D_D[EP],499,D_D[LOC],$A74)/$E74,0))</f>
        <v>0.15217391304347827</v>
      </c>
      <c r="K74" s="102">
        <f ca="1">IF(ISNA($A74),"",IFERROR(SUMIFS(D_D[AWD],D_D[MT],5,D_D[CAT],SMS, D_D[EP],499,D_D[LOC],$A74)/$E74,0))</f>
        <v>0.11098398169336385</v>
      </c>
      <c r="L74" s="102">
        <f ca="1">IF(ISNA($A74),"",IFERROR(SUMIFS(D_D[AUT],D_D[MT],5,D_D[CAT],SMS, D_D[EP],499,D_D[LOC],$A74)/$E74,0))</f>
        <v>1.8306636155606407E-2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474</v>
      </c>
      <c r="F75" s="100">
        <f ca="1">IF(ISNA($A75),"",IFERROR(SUMIFS(D_D[BL],D_D[MT],5,D_D[CAT],SMS, D_D[EP],499,D_D[LOC],$A75),0))</f>
        <v>32</v>
      </c>
      <c r="G75" s="102">
        <f t="shared" ca="1" si="15"/>
        <v>6.7510548523206745E-2</v>
      </c>
      <c r="H75" s="102">
        <f ca="1">IF(ISNA($A75),"",IFERROR(SUMIFS(D_D[DEV],D_D[MT],5,D_D[CAT],SMS, D_D[EP],499,D_D[LOC],$A75)/$E75,0))</f>
        <v>0.16244725738396623</v>
      </c>
      <c r="I75" s="102">
        <f ca="1">IF(ISNA($A75),"",IFERROR(SUMIFS(D_D[EVD],D_D[MT],5,D_D[CAT],SMS, D_D[EP],499,D_D[LOC],$A75)/$E75,0))</f>
        <v>0.49367088607594939</v>
      </c>
      <c r="J75" s="102">
        <f ca="1">IF(ISNA($A75),"",IFERROR(SUMIFS(D_D[DEC],D_D[MT],5,D_D[CAT],SMS, D_D[EP],499,D_D[LOC],$A75)/$E75,0))</f>
        <v>0.16033755274261605</v>
      </c>
      <c r="K75" s="102">
        <f ca="1">IF(ISNA($A75),"",IFERROR(SUMIFS(D_D[AWD],D_D[MT],5,D_D[CAT],SMS, D_D[EP],499,D_D[LOC],$A75)/$E75,0))</f>
        <v>0.1160337552742616</v>
      </c>
      <c r="L75" s="102">
        <f ca="1">IF(ISNA($A75),"",IFERROR(SUMIFS(D_D[AUT],D_D[MT],5,D_D[CAT],SMS, D_D[EP],499,D_D[LOC],$A75)/$E75,0))</f>
        <v>6.7510548523206745E-2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1688</v>
      </c>
      <c r="F76" s="100">
        <f ca="1">IF(ISNA($A76),"",IFERROR(SUMIFS(D_D[BL],D_D[MT],5,D_D[CAT],SMS, D_D[EP],499,D_D[LOC],$A76),0))</f>
        <v>272</v>
      </c>
      <c r="G76" s="102">
        <f t="shared" ca="1" si="15"/>
        <v>0.16113744075829384</v>
      </c>
      <c r="H76" s="102">
        <f ca="1">IF(ISNA($A76),"",IFERROR(SUMIFS(D_D[DEV],D_D[MT],5,D_D[CAT],SMS, D_D[EP],499,D_D[LOC],$A76)/$E76,0))</f>
        <v>2.9620853080568718E-3</v>
      </c>
      <c r="I76" s="102">
        <f ca="1">IF(ISNA($A76),"",IFERROR(SUMIFS(D_D[EVD],D_D[MT],5,D_D[CAT],SMS, D_D[EP],499,D_D[LOC],$A76)/$E76,0))</f>
        <v>0.87381516587677721</v>
      </c>
      <c r="J76" s="102">
        <f ca="1">IF(ISNA($A76),"",IFERROR(SUMIFS(D_D[DEC],D_D[MT],5,D_D[CAT],SMS, D_D[EP],499,D_D[LOC],$A76)/$E76,0))</f>
        <v>0.12263033175355451</v>
      </c>
      <c r="K76" s="102">
        <f ca="1">IF(ISNA($A76),"",IFERROR(SUMIFS(D_D[AWD],D_D[MT],5,D_D[CAT],SMS, D_D[EP],499,D_D[LOC],$A76)/$E76,0))</f>
        <v>5.9241706161137445E-4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42679</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126105</v>
      </c>
      <c r="D6" s="219">
        <f>SUM(D7:D9)</f>
        <v>33874</v>
      </c>
      <c r="E6" s="220">
        <f>IFERROR(D6/C6,0)</f>
        <v>0.2686174219896118</v>
      </c>
      <c r="F6" s="221"/>
      <c r="G6" s="217" t="s">
        <v>212</v>
      </c>
      <c r="H6" s="219">
        <f>SUM(H7:H9)</f>
        <v>27223</v>
      </c>
      <c r="I6" s="219">
        <f>SUM(I7:I9)</f>
        <v>2761</v>
      </c>
      <c r="J6" s="222">
        <f t="shared" ref="J6:J10" si="0">IFERROR(I6/H6,0)</f>
        <v>0.10142159203614591</v>
      </c>
      <c r="K6" s="223"/>
      <c r="L6" s="119" t="s">
        <v>445</v>
      </c>
      <c r="M6" s="120">
        <f>IFERROR(SUMIFS(D_D[INV],D_D[MT],7,D_D[CAT],1,D_D[EP],$K7),0)</f>
        <v>228531</v>
      </c>
      <c r="N6" s="121">
        <f>IFERROR(SUMIFS(D_D[ADP],D_D[MT],7,D_D[CAT],1,D_D[EP],$K7),0)</f>
        <v>413.76</v>
      </c>
      <c r="O6" s="7"/>
    </row>
    <row r="7" spans="1:15" s="1" customFormat="1" ht="39.950000000000003" customHeight="1" x14ac:dyDescent="0.2">
      <c r="A7" s="24" t="s">
        <v>17</v>
      </c>
      <c r="B7" s="145" t="s">
        <v>197</v>
      </c>
      <c r="C7" s="81">
        <f>IFERROR(SUMIFS(D_D[INV],D_D[MT],3,D_D[CAT],TA_21,D_D[EP],$A7),0)</f>
        <v>229</v>
      </c>
      <c r="D7" s="81">
        <f>IFERROR(SUMIFS(D_D[BL],D_D[MT],3,D_D[CAT],TA_21,D_D[EP],$A7),0)</f>
        <v>131</v>
      </c>
      <c r="E7" s="88">
        <f t="shared" ref="E7:E21" si="1">IFERROR(D7/C7,0)</f>
        <v>0.57205240174672489</v>
      </c>
      <c r="F7" s="24">
        <v>180</v>
      </c>
      <c r="G7" s="146" t="s">
        <v>214</v>
      </c>
      <c r="H7" s="91">
        <f>IFERROR(SUMIFS(D_D[INV],D_D[MT],3,D_D[CAT],TA_31,D_D[EP],$F7),0)</f>
        <v>5880</v>
      </c>
      <c r="I7" s="91">
        <f>IFERROR(SUMIFS(D_D[BL],D_D[MT],3,D_D[CAT],TA_31,D_D[EP],$F7),0)</f>
        <v>329</v>
      </c>
      <c r="J7" s="92">
        <f t="shared" si="0"/>
        <v>5.5952380952380955E-2</v>
      </c>
      <c r="K7" s="24">
        <v>1</v>
      </c>
      <c r="L7" s="146" t="s">
        <v>446</v>
      </c>
      <c r="M7" s="84">
        <f>IFERROR(SUMIFS(D_D[INV],D_D[MT],7,D_D[CAT],1,D_D[EP],$K8),0)</f>
        <v>48720</v>
      </c>
      <c r="N7" s="117">
        <f>IFERROR(SUMIFS(D_D[ADP],D_D[MT],7,D_D[CAT],1,D_D[EP],$K8),0)</f>
        <v>507.48</v>
      </c>
      <c r="O7" s="7"/>
    </row>
    <row r="8" spans="1:15" s="1" customFormat="1" ht="39.950000000000003" customHeight="1" x14ac:dyDescent="0.2">
      <c r="A8" s="24" t="s">
        <v>18</v>
      </c>
      <c r="B8" s="145" t="s">
        <v>195</v>
      </c>
      <c r="C8" s="91">
        <f>IFERROR(SUMIFS(D_D[INV],D_D[MT],3,D_D[CAT],TA_21,D_D[EP],$A8),0)</f>
        <v>39669</v>
      </c>
      <c r="D8" s="91">
        <f>IFERROR(SUMIFS(D_D[BL],D_D[MT],3,D_D[CAT],TA_21,D_D[EP],$A8),0)</f>
        <v>11093</v>
      </c>
      <c r="E8" s="92">
        <f t="shared" si="1"/>
        <v>0.27963901283117798</v>
      </c>
      <c r="F8" s="112">
        <v>120</v>
      </c>
      <c r="G8" s="145" t="s">
        <v>213</v>
      </c>
      <c r="H8" s="91">
        <f>IFERROR(SUMIFS(D_D[INV],D_D[MT],3,D_D[CAT],TA_31,D_D[EP],$F8),0)</f>
        <v>6681</v>
      </c>
      <c r="I8" s="91">
        <f>IFERROR(SUMIFS(D_D[BL],D_D[MT],3,D_D[CAT],TA_31,D_D[EP],$F8),0)</f>
        <v>322</v>
      </c>
      <c r="J8" s="92">
        <f t="shared" si="0"/>
        <v>4.8196377787756324E-2</v>
      </c>
      <c r="K8" s="24">
        <v>2</v>
      </c>
      <c r="L8" s="146" t="s">
        <v>447</v>
      </c>
      <c r="M8" s="84">
        <f>IFERROR(SUMIFS(D_D[INV],D_D[MT],7,D_D[CAT],1,D_D[EP],$K9),0)</f>
        <v>21431</v>
      </c>
      <c r="N8" s="117">
        <f>IFERROR(SUMIFS(D_D[ADP],D_D[MT],7,D_D[CAT],1,D_D[EP],$K9),0)</f>
        <v>509.68</v>
      </c>
      <c r="O8" s="7"/>
    </row>
    <row r="9" spans="1:15" s="1" customFormat="1" ht="39.950000000000003" customHeight="1" thickBot="1" x14ac:dyDescent="0.25">
      <c r="A9" s="24" t="s">
        <v>82</v>
      </c>
      <c r="B9" s="116" t="s">
        <v>196</v>
      </c>
      <c r="C9" s="93">
        <f>IFERROR(SUMIFS(D_D[INV],D_D[MT],3,D_D[CAT],TA_21,D_D[EP],$A9),0)</f>
        <v>86207</v>
      </c>
      <c r="D9" s="93">
        <f>IFERROR(SUMIFS(D_D[BL],D_D[MT],3,D_D[CAT],TA_21,D_D[EP],$A9),0)</f>
        <v>22650</v>
      </c>
      <c r="E9" s="94">
        <f t="shared" si="1"/>
        <v>0.26273968471237835</v>
      </c>
      <c r="F9" s="112">
        <v>190</v>
      </c>
      <c r="G9" s="147" t="s">
        <v>215</v>
      </c>
      <c r="H9" s="82">
        <f>IFERROR(SUMIFS(D_D[INV],D_D[MT],3,D_D[CAT],TA_31,D_D[EP],$F9),0)</f>
        <v>14662</v>
      </c>
      <c r="I9" s="82">
        <f>IFERROR(SUMIFS(D_D[BL],D_D[MT],3,D_D[CAT],TA_31,D_D[EP],$F9),0)</f>
        <v>2110</v>
      </c>
      <c r="J9" s="83">
        <f t="shared" si="0"/>
        <v>0.14390942572636747</v>
      </c>
      <c r="K9" s="24">
        <v>3</v>
      </c>
      <c r="L9" s="146" t="s">
        <v>448</v>
      </c>
      <c r="M9" s="84">
        <f>IFERROR(SUMIFS(D_D[INV],D_D[MT],7,D_D[CAT],1,D_D[EP],$K10),0)</f>
        <v>10424</v>
      </c>
      <c r="N9" s="117">
        <f>IFERROR(SUMIFS(D_D[ADP],D_D[MT],7,D_D[CAT],1,D_D[EP],$K10),0)</f>
        <v>175.31</v>
      </c>
      <c r="O9" s="7"/>
    </row>
    <row r="10" spans="1:15" s="1" customFormat="1" ht="39.950000000000003" customHeight="1" thickBot="1" x14ac:dyDescent="0.25">
      <c r="A10" s="24"/>
      <c r="B10" s="217" t="s">
        <v>835</v>
      </c>
      <c r="C10" s="218">
        <f>SUM(C11:C12)</f>
        <v>10832</v>
      </c>
      <c r="D10" s="219">
        <f>SUM(D11:D12)</f>
        <v>3012</v>
      </c>
      <c r="E10" s="220">
        <f t="shared" si="1"/>
        <v>0.27806499261447565</v>
      </c>
      <c r="F10" s="24"/>
      <c r="G10" s="224" t="s">
        <v>191</v>
      </c>
      <c r="H10" s="225">
        <f>SUM(H11:H16)</f>
        <v>23487</v>
      </c>
      <c r="I10" s="225">
        <f>SUM(I11:I16)</f>
        <v>4242</v>
      </c>
      <c r="J10" s="226">
        <f t="shared" si="0"/>
        <v>0.18061055051730746</v>
      </c>
      <c r="K10" s="24">
        <v>4</v>
      </c>
      <c r="L10" s="147" t="s">
        <v>449</v>
      </c>
      <c r="M10" s="85">
        <f>IFERROR(SUMIFS(D_D[INV],D_D[MT],7,D_D[CAT],1,D_D[EP],$K11),0)</f>
        <v>517</v>
      </c>
      <c r="N10" s="118">
        <f>IFERROR(SUMIFS(D_D[ADP],D_D[MT],7,D_D[CAT],1,D_D[EP],$K11),0)</f>
        <v>451.85</v>
      </c>
      <c r="O10" s="7"/>
    </row>
    <row r="11" spans="1:15" s="1" customFormat="1" ht="39.950000000000003" customHeight="1" x14ac:dyDescent="0.2">
      <c r="A11" s="24" t="s">
        <v>84</v>
      </c>
      <c r="B11" s="108" t="s">
        <v>217</v>
      </c>
      <c r="C11" s="91">
        <f>IFERROR(SUMIFS(D_D[INV],D_D[MT],3,D_D[CAT],TA_21,D_D[EP],$A11),0)</f>
        <v>9350</v>
      </c>
      <c r="D11" s="91">
        <f>IFERROR(SUMIFS(D_D[BL],D_D[MT],3,D_D[CAT],TA_21,D_D[EP],$A11),0)</f>
        <v>1943</v>
      </c>
      <c r="E11" s="92">
        <f t="shared" si="1"/>
        <v>0.20780748663101603</v>
      </c>
      <c r="F11" s="112">
        <v>135</v>
      </c>
      <c r="G11" s="146" t="s">
        <v>207</v>
      </c>
      <c r="H11" s="81">
        <f>IFERROR(SUMIFS(D_D[INV],D_D[MT],3,D_D[CAT],TA_32,D_D[EP],$F11),0)</f>
        <v>714</v>
      </c>
      <c r="I11" s="81">
        <f>IFERROR(SUMIFS(D_D[BL],D_D[MT],3,D_D[CAT],TA_32,D_D[EP],$F11),0)</f>
        <v>23</v>
      </c>
      <c r="J11" s="88">
        <f t="shared" ref="J11:J16" si="2">IFERROR(I11/H11,0)</f>
        <v>3.2212885154061621E-2</v>
      </c>
      <c r="K11" s="24">
        <v>5</v>
      </c>
      <c r="L11" s="227" t="s">
        <v>381</v>
      </c>
      <c r="M11" s="228">
        <f>M6+M7+M8+M9+M10</f>
        <v>309623</v>
      </c>
      <c r="N11" s="229"/>
      <c r="O11" s="7"/>
    </row>
    <row r="12" spans="1:15" s="1" customFormat="1" ht="39.950000000000003" customHeight="1" thickBot="1" x14ac:dyDescent="0.25">
      <c r="A12" s="24" t="s">
        <v>89</v>
      </c>
      <c r="B12" s="109" t="s">
        <v>384</v>
      </c>
      <c r="C12" s="82">
        <f>IFERROR(SUMIFS(D_D[INV],D_D[MT],3,D_D[CAT],TA_21,D_D[EP],$A12),0)</f>
        <v>1482</v>
      </c>
      <c r="D12" s="82">
        <f>IFERROR(SUMIFS(D_D[BL],D_D[MT],3,D_D[CAT],TA_21,D_D[EP],$A12),0)</f>
        <v>1069</v>
      </c>
      <c r="E12" s="83">
        <f t="shared" si="1"/>
        <v>0.72132253711201078</v>
      </c>
      <c r="F12" s="24">
        <v>137</v>
      </c>
      <c r="G12" s="146" t="s">
        <v>216</v>
      </c>
      <c r="H12" s="81">
        <f>IFERROR(SUMIFS(D_D[INV],D_D[MT],3,D_D[CAT],TA_32,D_D[EP],$F12),0)</f>
        <v>4158</v>
      </c>
      <c r="I12" s="81">
        <f>IFERROR(SUMIFS(D_D[BL],D_D[MT],3,D_D[CAT],TA_32,D_D[EP],$F12),0)</f>
        <v>773</v>
      </c>
      <c r="J12" s="88">
        <f t="shared" si="2"/>
        <v>0.18590668590668591</v>
      </c>
      <c r="K12" s="24">
        <v>9</v>
      </c>
      <c r="L12" s="369" t="s">
        <v>382</v>
      </c>
      <c r="M12" s="371">
        <f>IFERROR(SUMIFS(D_D[INV],D_D[MT],7,D_D[CAT],1,D_D[EP],$K12),0)</f>
        <v>25672</v>
      </c>
      <c r="N12" s="230"/>
      <c r="O12" s="7"/>
    </row>
    <row r="13" spans="1:15" s="1" customFormat="1" ht="39.950000000000003" customHeight="1" thickBot="1" x14ac:dyDescent="0.25">
      <c r="A13" s="24"/>
      <c r="B13" s="217" t="s">
        <v>0</v>
      </c>
      <c r="C13" s="218">
        <f>SUM(C14:C20)</f>
        <v>222104</v>
      </c>
      <c r="D13" s="219">
        <f>SUM(D14:D20)</f>
        <v>45663</v>
      </c>
      <c r="E13" s="220">
        <f t="shared" si="1"/>
        <v>0.20559287540971796</v>
      </c>
      <c r="F13" s="24" t="s">
        <v>435</v>
      </c>
      <c r="G13" s="146" t="s">
        <v>218</v>
      </c>
      <c r="H13" s="81">
        <f>IFERROR(SUMIFS(D_D[INV],D_D[MT],3,D_D[CAT],TA_32,D_D[EP],$F13),0)</f>
        <v>8992</v>
      </c>
      <c r="I13" s="81">
        <f>IFERROR(SUMIFS(D_D[BL],D_D[MT],3,D_D[CAT],TA_32,D_D[EP],$F13),0)</f>
        <v>2037</v>
      </c>
      <c r="J13" s="88">
        <f t="shared" si="2"/>
        <v>0.22653469750889679</v>
      </c>
      <c r="K13" s="24"/>
      <c r="L13" s="370"/>
      <c r="M13" s="372"/>
      <c r="N13" s="231"/>
      <c r="O13" s="7"/>
    </row>
    <row r="14" spans="1:15" s="1" customFormat="1" ht="39.950000000000003" customHeight="1" thickBot="1" x14ac:dyDescent="0.25">
      <c r="A14" s="24" t="s">
        <v>19</v>
      </c>
      <c r="B14" s="145" t="s">
        <v>198</v>
      </c>
      <c r="C14" s="86">
        <f>IFERROR(SUMIFS(D_D[INV],D_D[MT],3,D_D[CAT],TA_21,D_D[EP],$A14),0)</f>
        <v>220944</v>
      </c>
      <c r="D14" s="86">
        <f>IFERROR(SUMIFS(D_D[BL],D_D[MT],3,D_D[CAT],TA_21,D_D[EP],$A14),0)</f>
        <v>45294</v>
      </c>
      <c r="E14" s="87">
        <f t="shared" si="1"/>
        <v>0.20500217249619812</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689</v>
      </c>
      <c r="D15" s="86">
        <f>IFERROR(SUMIFS(D_D[BL],D_D[MT],3,D_D[CAT],TA_21,D_D[EP],$A15),0)</f>
        <v>60</v>
      </c>
      <c r="E15" s="87">
        <f t="shared" si="1"/>
        <v>8.7082728592162553E-2</v>
      </c>
      <c r="F15" s="112">
        <v>297</v>
      </c>
      <c r="G15" s="146" t="s">
        <v>220</v>
      </c>
      <c r="H15" s="81">
        <f>IFERROR(SUMIFS(D_D[INV],D_D[MT],3,D_D[CAT],TA_32,D_D[EP],$F15),0)</f>
        <v>3790</v>
      </c>
      <c r="I15" s="81">
        <f>IFERROR(SUMIFS(D_D[BL],D_D[MT],3,D_D[CAT],TA_32,D_D[EP],$F15),0)</f>
        <v>1060</v>
      </c>
      <c r="J15" s="88">
        <f t="shared" si="2"/>
        <v>0.27968337730870713</v>
      </c>
      <c r="K15" s="105"/>
      <c r="L15" s="360" t="s">
        <v>875</v>
      </c>
      <c r="M15" s="361"/>
      <c r="N15" s="362"/>
      <c r="O15" s="7"/>
    </row>
    <row r="16" spans="1:15" s="1" customFormat="1" ht="39.950000000000003" customHeight="1" thickBot="1" x14ac:dyDescent="0.25">
      <c r="A16" s="24" t="s">
        <v>87</v>
      </c>
      <c r="B16" s="146" t="s">
        <v>200</v>
      </c>
      <c r="C16" s="81">
        <f>IFERROR(SUMIFS(D_D[INV],D_D[MT],3,D_D[CAT],TA_21,D_D[EP],$A16),0)</f>
        <v>219</v>
      </c>
      <c r="D16" s="81">
        <f>IFERROR(SUMIFS(D_D[BL],D_D[MT],3,D_D[CAT],TA_21,D_D[EP],$A16),0)</f>
        <v>207</v>
      </c>
      <c r="E16" s="88">
        <f t="shared" si="1"/>
        <v>0.9452054794520548</v>
      </c>
      <c r="F16" s="24">
        <v>607</v>
      </c>
      <c r="G16" s="147" t="s">
        <v>221</v>
      </c>
      <c r="H16" s="82">
        <f>IFERROR(SUMIFS(D_D[INV],D_D[MT],3,D_D[CAT],TA_32,D_D[EP],$F16),0)</f>
        <v>5832</v>
      </c>
      <c r="I16" s="82">
        <f>IFERROR(SUMIFS(D_D[BL],D_D[MT],3,D_D[CAT],TA_32,D_D[EP],$F16),0)</f>
        <v>348</v>
      </c>
      <c r="J16" s="83">
        <f t="shared" si="2"/>
        <v>5.9670781893004114E-2</v>
      </c>
      <c r="K16" s="106"/>
      <c r="L16" s="366" t="s">
        <v>874</v>
      </c>
      <c r="M16" s="367"/>
      <c r="N16" s="274">
        <f>IFERROR(SUMIFS(D_D[INV],D_D[MT],10,D_D[CAT],1,D_D[EP],-1),0)</f>
        <v>21278</v>
      </c>
      <c r="O16" s="7"/>
    </row>
    <row r="17" spans="1:15" s="1" customFormat="1" ht="39.950000000000003" customHeight="1" x14ac:dyDescent="0.2">
      <c r="A17" s="24" t="s">
        <v>86</v>
      </c>
      <c r="B17" s="146" t="s">
        <v>201</v>
      </c>
      <c r="C17" s="86">
        <f>IFERROR(SUMIFS(D_D[INV],D_D[MT],3,D_D[CAT],TA_21,D_D[EP],$A17),0)</f>
        <v>11</v>
      </c>
      <c r="D17" s="86">
        <f>IFERROR(SUMIFS(D_D[BL],D_D[MT],3,D_D[CAT],TA_21,D_D[EP],$A17),0)</f>
        <v>4</v>
      </c>
      <c r="E17" s="87">
        <f t="shared" si="1"/>
        <v>0.36363636363636365</v>
      </c>
      <c r="F17" s="112"/>
      <c r="G17" s="224" t="s">
        <v>13</v>
      </c>
      <c r="H17" s="225">
        <f>SUM(H18:H20)</f>
        <v>215</v>
      </c>
      <c r="I17" s="225">
        <f>SUM(I18:I20)</f>
        <v>203</v>
      </c>
      <c r="J17" s="226">
        <f t="shared" ref="J17:J20" si="3">IFERROR(I17/H17,0)</f>
        <v>0.94418604651162785</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167</v>
      </c>
      <c r="I18" s="81">
        <f>IFERROR(SUMIFS(D_D[BL],D_D[MT],3,D_D[CAT],TA_33,D_D[EP],$F18),0)</f>
        <v>167</v>
      </c>
      <c r="J18" s="88">
        <f t="shared" si="3"/>
        <v>1</v>
      </c>
      <c r="K18" s="233"/>
      <c r="L18" s="232"/>
      <c r="M18" s="232"/>
      <c r="N18" s="11"/>
      <c r="O18" s="7"/>
    </row>
    <row r="19" spans="1:15" s="1" customFormat="1" ht="39.950000000000003" customHeight="1" x14ac:dyDescent="0.35">
      <c r="A19" s="24" t="s">
        <v>83</v>
      </c>
      <c r="B19" s="146" t="s">
        <v>203</v>
      </c>
      <c r="C19" s="86">
        <f>IFERROR(SUMIFS(D_D[INV],D_D[MT],3,D_D[CAT],TA_21,D_D[EP],$A19),0)</f>
        <v>3</v>
      </c>
      <c r="D19" s="86">
        <f>IFERROR(SUMIFS(D_D[BL],D_D[MT],3,D_D[CAT],TA_21,D_D[EP],$A19),0)</f>
        <v>1</v>
      </c>
      <c r="E19" s="87">
        <f t="shared" si="1"/>
        <v>0.33333333333333331</v>
      </c>
      <c r="F19" s="112" t="s">
        <v>104</v>
      </c>
      <c r="G19" s="146" t="s">
        <v>241</v>
      </c>
      <c r="H19" s="81">
        <f>IFERROR(SUMIFS(D_D[INV],D_D[MT],3,D_D[CAT],TA_33,D_D[EP],$F19),0)</f>
        <v>23</v>
      </c>
      <c r="I19" s="81">
        <f>IFERROR(SUMIFS(D_D[BL],D_D[MT],3,D_D[CAT],TA_33,D_D[EP],$F19),0)</f>
        <v>19</v>
      </c>
      <c r="J19" s="88">
        <f t="shared" si="3"/>
        <v>0.82608695652173914</v>
      </c>
      <c r="K19" s="234"/>
      <c r="L19" s="234"/>
      <c r="M19" s="234"/>
      <c r="N19" s="11"/>
      <c r="O19" s="7"/>
    </row>
    <row r="20" spans="1:15" s="1" customFormat="1" ht="39.950000000000003" customHeight="1" thickBot="1" x14ac:dyDescent="0.4">
      <c r="A20" s="24" t="s">
        <v>387</v>
      </c>
      <c r="B20" s="147" t="s">
        <v>204</v>
      </c>
      <c r="C20" s="89">
        <f>IFERROR(SUMIFS(D_D[INV],D_D[MT],3,D_D[CAT],TA_21,D_D[EP],$A20),0)</f>
        <v>238</v>
      </c>
      <c r="D20" s="89">
        <f>IFERROR(SUMIFS(D_D[BL],D_D[MT],3,D_D[CAT],TA_21,D_D[EP],$A20),0)</f>
        <v>97</v>
      </c>
      <c r="E20" s="90">
        <f t="shared" si="1"/>
        <v>0.40756302521008403</v>
      </c>
      <c r="F20" s="112" t="s">
        <v>103</v>
      </c>
      <c r="G20" s="147" t="s">
        <v>223</v>
      </c>
      <c r="H20" s="82">
        <f>IFERROR(SUMIFS(D_D[INV],D_D[MT],3,D_D[CAT],TA_33,D_D[EP],$F20),0)</f>
        <v>25</v>
      </c>
      <c r="I20" s="82">
        <f>IFERROR(SUMIFS(D_D[BL],D_D[MT],3,D_D[CAT],TA_33,D_D[EP],$F20),0)</f>
        <v>17</v>
      </c>
      <c r="J20" s="83">
        <f t="shared" si="3"/>
        <v>0.68</v>
      </c>
      <c r="K20" s="234"/>
      <c r="L20" s="234"/>
      <c r="M20" s="234"/>
      <c r="N20" s="11"/>
      <c r="O20" s="7"/>
    </row>
    <row r="21" spans="1:15" s="1" customFormat="1" ht="39.950000000000003" customHeight="1" x14ac:dyDescent="0.35">
      <c r="A21" s="24" t="s">
        <v>364</v>
      </c>
      <c r="B21" s="217" t="s">
        <v>11</v>
      </c>
      <c r="C21" s="218">
        <f>SUM(C22:C28)</f>
        <v>320752</v>
      </c>
      <c r="D21" s="219">
        <f>SUM(D22:D28)</f>
        <v>188186</v>
      </c>
      <c r="E21" s="220">
        <f t="shared" si="1"/>
        <v>0.58670249912705141</v>
      </c>
      <c r="F21" s="24"/>
      <c r="G21" s="224" t="s">
        <v>186</v>
      </c>
      <c r="H21" s="225">
        <f>SUM(H22:H25)</f>
        <v>1445</v>
      </c>
      <c r="I21" s="225">
        <f>SUM(I22:I25)</f>
        <v>440</v>
      </c>
      <c r="J21" s="226">
        <f t="shared" ref="J21:J25" si="4">IFERROR(I21/H21,0)</f>
        <v>0.30449826989619377</v>
      </c>
      <c r="K21" s="234"/>
      <c r="L21" s="7"/>
      <c r="M21" s="7"/>
      <c r="N21" s="11"/>
      <c r="O21" s="7"/>
    </row>
    <row r="22" spans="1:15" s="1" customFormat="1" ht="39.950000000000003" customHeight="1" x14ac:dyDescent="0.35">
      <c r="A22" s="24" t="s">
        <v>425</v>
      </c>
      <c r="B22" s="108" t="s">
        <v>205</v>
      </c>
      <c r="C22" s="81">
        <f>IFERROR(SUMIFS(D_D[INV],D_D[MT],3,D_D[CAT],TA_22,D_D[EP],$A22),0)</f>
        <v>106191</v>
      </c>
      <c r="D22" s="81">
        <f>IFERROR(SUMIFS(D_D[BL],D_D[MT],3,D_D[CAT],TA_22,D_D[EP],$A22),0)</f>
        <v>55233</v>
      </c>
      <c r="E22" s="88">
        <f t="shared" ref="E22:E28" si="5">IFERROR(D22/C22,0)</f>
        <v>0.52012882447665054</v>
      </c>
      <c r="F22" s="24" t="s">
        <v>109</v>
      </c>
      <c r="G22" s="146" t="s">
        <v>226</v>
      </c>
      <c r="H22" s="81">
        <f>IFERROR(SUMIFS(D_D[INV],D_D[MT],3,D_D[CAT],TA_34,D_D[EP],$F22),0)</f>
        <v>140</v>
      </c>
      <c r="I22" s="81">
        <f>IFERROR(SUMIFS(D_D[BL],D_D[MT],3,D_D[CAT],TA_34,D_D[EP],$F22),0)</f>
        <v>43</v>
      </c>
      <c r="J22" s="88">
        <f t="shared" si="4"/>
        <v>0.30714285714285716</v>
      </c>
      <c r="K22" s="234"/>
      <c r="L22" s="7"/>
      <c r="M22" s="7"/>
      <c r="N22" s="11"/>
      <c r="O22" s="7"/>
    </row>
    <row r="23" spans="1:15" s="1" customFormat="1" ht="39.950000000000003" customHeight="1" x14ac:dyDescent="0.35">
      <c r="A23" s="24" t="s">
        <v>90</v>
      </c>
      <c r="B23" s="108" t="s">
        <v>206</v>
      </c>
      <c r="C23" s="81">
        <f>IFERROR(SUMIFS(D_D[INV],D_D[MT],3,D_D[CAT],TA_22,D_D[EP],$A23),0)</f>
        <v>106</v>
      </c>
      <c r="D23" s="81">
        <f>IFERROR(SUMIFS(D_D[BL],D_D[MT],3,D_D[CAT],TA_22,D_D[EP],$A23),0)</f>
        <v>58</v>
      </c>
      <c r="E23" s="88">
        <f t="shared" si="5"/>
        <v>0.54716981132075471</v>
      </c>
      <c r="F23" s="24" t="s">
        <v>107</v>
      </c>
      <c r="G23" s="146" t="s">
        <v>225</v>
      </c>
      <c r="H23" s="81">
        <f>IFERROR(SUMIFS(D_D[INV],D_D[MT],3,D_D[CAT],TA_34,D_D[EP],$F23),0)</f>
        <v>364</v>
      </c>
      <c r="I23" s="81">
        <f>IFERROR(SUMIFS(D_D[BL],D_D[MT],3,D_D[CAT],TA_34,D_D[EP],$F23),0)</f>
        <v>17</v>
      </c>
      <c r="J23" s="88">
        <f t="shared" si="4"/>
        <v>4.6703296703296704E-2</v>
      </c>
      <c r="K23" s="234"/>
      <c r="L23" s="7"/>
      <c r="M23" s="7"/>
      <c r="N23" s="11"/>
      <c r="O23" s="7"/>
    </row>
    <row r="24" spans="1:15" s="1" customFormat="1" ht="39.950000000000003" customHeight="1" x14ac:dyDescent="0.35">
      <c r="A24" s="24" t="s">
        <v>92</v>
      </c>
      <c r="B24" s="108" t="s">
        <v>207</v>
      </c>
      <c r="C24" s="81">
        <f>IFERROR(SUMIFS(D_D[INV],D_D[MT],3,D_D[CAT],TA_22,D_D[EP],$A24),0)</f>
        <v>360</v>
      </c>
      <c r="D24" s="81">
        <f>IFERROR(SUMIFS(D_D[BL],D_D[MT],3,D_D[CAT],TA_22,D_D[EP],$A24),0)</f>
        <v>274</v>
      </c>
      <c r="E24" s="88">
        <f t="shared" si="5"/>
        <v>0.76111111111111107</v>
      </c>
      <c r="F24" s="24" t="s">
        <v>106</v>
      </c>
      <c r="G24" s="146" t="s">
        <v>224</v>
      </c>
      <c r="H24" s="81">
        <f>IFERROR(SUMIFS(D_D[INV],D_D[MT],3,D_D[CAT],TA_34,D_D[EP],$F24),0)</f>
        <v>896</v>
      </c>
      <c r="I24" s="81">
        <f>IFERROR(SUMIFS(D_D[BL],D_D[MT],3,D_D[CAT],TA_34,D_D[EP],$F24),0)</f>
        <v>352</v>
      </c>
      <c r="J24" s="88">
        <f t="shared" si="4"/>
        <v>0.39285714285714285</v>
      </c>
      <c r="K24" s="234"/>
      <c r="L24" s="234"/>
      <c r="M24" s="234"/>
      <c r="N24" s="11"/>
      <c r="O24" s="7"/>
    </row>
    <row r="25" spans="1:15" s="1" customFormat="1" ht="39.950000000000003" customHeight="1" thickBot="1" x14ac:dyDescent="0.4">
      <c r="A25" s="24" t="s">
        <v>426</v>
      </c>
      <c r="B25" s="108" t="s">
        <v>208</v>
      </c>
      <c r="C25" s="81">
        <f>IFERROR(SUMIFS(D_D[INV],D_D[MT],3,D_D[CAT],TA_22,D_D[EP],$A25),0)</f>
        <v>97208</v>
      </c>
      <c r="D25" s="81">
        <f>IFERROR(SUMIFS(D_D[BL],D_D[MT],3,D_D[CAT],TA_22,D_D[EP],$A25),0)</f>
        <v>70920</v>
      </c>
      <c r="E25" s="88">
        <f t="shared" si="5"/>
        <v>0.72956958275039097</v>
      </c>
      <c r="F25" s="113" t="s">
        <v>108</v>
      </c>
      <c r="G25" s="147" t="s">
        <v>242</v>
      </c>
      <c r="H25" s="82">
        <f>IFERROR(SUMIFS(D_D[INV],D_D[MT],3,D_D[CAT],TA_34,D_D[EP],$F25),0)</f>
        <v>45</v>
      </c>
      <c r="I25" s="82">
        <f>IFERROR(SUMIFS(D_D[BL],D_D[MT],3,D_D[CAT],TA_34,D_D[EP],$F25),0)</f>
        <v>28</v>
      </c>
      <c r="J25" s="83">
        <f t="shared" si="4"/>
        <v>0.62222222222222223</v>
      </c>
      <c r="K25" s="234"/>
      <c r="L25" s="234"/>
      <c r="M25" s="234"/>
      <c r="N25" s="11"/>
      <c r="O25" s="7"/>
    </row>
    <row r="26" spans="1:15" s="1" customFormat="1" ht="39.950000000000003" customHeight="1" x14ac:dyDescent="0.35">
      <c r="A26" s="24" t="s">
        <v>88</v>
      </c>
      <c r="B26" s="108" t="s">
        <v>209</v>
      </c>
      <c r="C26" s="81">
        <f>IFERROR(SUMIFS(D_D[INV],D_D[MT],3,D_D[CAT],TA_22,D_D[EP],$A26),0)</f>
        <v>312</v>
      </c>
      <c r="D26" s="81">
        <f>IFERROR(SUMIFS(D_D[BL],D_D[MT],3,D_D[CAT],TA_22,D_D[EP],$A26),0)</f>
        <v>69</v>
      </c>
      <c r="E26" s="88">
        <f t="shared" si="5"/>
        <v>0.22115384615384615</v>
      </c>
      <c r="F26" s="114"/>
      <c r="G26" s="224" t="s">
        <v>400</v>
      </c>
      <c r="H26" s="225">
        <f>SUM(H27:H29)</f>
        <v>15646</v>
      </c>
      <c r="I26" s="225">
        <f>SUM(I27:I29)</f>
        <v>4463</v>
      </c>
      <c r="J26" s="226">
        <f t="shared" ref="J26:J28" si="6">IFERROR(I26/H26,0)</f>
        <v>0.28524862584686184</v>
      </c>
      <c r="K26" s="233"/>
      <c r="L26" s="234"/>
      <c r="M26" s="234"/>
      <c r="N26" s="11"/>
      <c r="O26" s="7"/>
    </row>
    <row r="27" spans="1:15" s="1" customFormat="1" ht="39.950000000000003" customHeight="1" x14ac:dyDescent="0.35">
      <c r="A27" s="24" t="s">
        <v>427</v>
      </c>
      <c r="B27" s="108" t="s">
        <v>210</v>
      </c>
      <c r="C27" s="86">
        <f>IFERROR(SUMIFS(D_D[INV],D_D[MT],3,D_D[CAT],TA_22,D_D[EP],$A27),0)</f>
        <v>16446</v>
      </c>
      <c r="D27" s="86">
        <f>IFERROR(SUMIFS(D_D[BL],D_D[MT],3,D_D[CAT],TA_22,D_D[EP],$A27),0)</f>
        <v>2248</v>
      </c>
      <c r="E27" s="87">
        <f t="shared" si="5"/>
        <v>0.13668977258907941</v>
      </c>
      <c r="F27" s="115" t="s">
        <v>436</v>
      </c>
      <c r="G27" s="146" t="s">
        <v>398</v>
      </c>
      <c r="H27" s="81">
        <f>IFERROR(SUMIFS(D_D[INV],D_D[MT],3,D_D[CAT],TA_35,D_D[EP],$F27),0)</f>
        <v>9602</v>
      </c>
      <c r="I27" s="81">
        <f>IFERROR(SUMIFS(D_D[BL],D_D[MT],3,D_D[CAT],TA_35,D_D[EP],$F27),0)</f>
        <v>1553</v>
      </c>
      <c r="J27" s="88">
        <f t="shared" si="6"/>
        <v>0.16173713809622994</v>
      </c>
      <c r="K27" s="104"/>
      <c r="L27" s="235"/>
      <c r="M27" s="234"/>
      <c r="N27" s="11"/>
      <c r="O27" s="7"/>
    </row>
    <row r="28" spans="1:15" s="1" customFormat="1" ht="39.950000000000003" customHeight="1" thickBot="1" x14ac:dyDescent="0.4">
      <c r="A28" s="24" t="s">
        <v>428</v>
      </c>
      <c r="B28" s="109" t="s">
        <v>211</v>
      </c>
      <c r="C28" s="82">
        <f>IFERROR(SUMIFS(D_D[INV],D_D[MT],3,D_D[CAT],TA_22,D_D[EP],$A28),0)</f>
        <v>100129</v>
      </c>
      <c r="D28" s="82">
        <f>IFERROR(SUMIFS(D_D[BL],D_D[MT],3,D_D[CAT],TA_22,D_D[EP],$A28),0)</f>
        <v>59384</v>
      </c>
      <c r="E28" s="83">
        <f t="shared" si="5"/>
        <v>0.59307493333599659</v>
      </c>
      <c r="F28" s="114" t="s">
        <v>110</v>
      </c>
      <c r="G28" s="147" t="s">
        <v>397</v>
      </c>
      <c r="H28" s="82">
        <f>IFERROR(SUMIFS(D_D[INV],D_D[MT],3,D_D[CAT],TA_36,D_D[EP],$F28),0)</f>
        <v>6044</v>
      </c>
      <c r="I28" s="82">
        <f>IFERROR(SUMIFS(D_D[BL],D_D[MT],3,D_D[CAT],TA_36,D_D[EP],$F28),0)</f>
        <v>2910</v>
      </c>
      <c r="J28" s="83">
        <f t="shared" si="6"/>
        <v>0.4814692256783587</v>
      </c>
      <c r="K28" s="104"/>
      <c r="L28" s="236"/>
      <c r="M28" s="234"/>
      <c r="N28" s="11"/>
      <c r="O28" s="7"/>
    </row>
    <row r="29" spans="1:15" s="1" customFormat="1" ht="39.950000000000003" customHeight="1" x14ac:dyDescent="0.35">
      <c r="A29" s="24"/>
      <c r="B29" s="217" t="s">
        <v>24</v>
      </c>
      <c r="C29" s="219">
        <f>SUM(C30:C36)</f>
        <v>105792</v>
      </c>
      <c r="D29" s="219">
        <f>SUM(D30:D36)</f>
        <v>87861</v>
      </c>
      <c r="E29" s="237">
        <f t="shared" ref="E29:E36" si="7">IFERROR(D29/C29,0)</f>
        <v>0.83050703266787662</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19</v>
      </c>
      <c r="D30" s="81">
        <f>IFERROR(SUMIFS(D_D[BL],D_D[MT],3,D_D[CAT],TA_23,D_D[EP],$A30),0)</f>
        <v>19</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12143</v>
      </c>
      <c r="D31" s="81">
        <f>IFERROR(SUMIFS(D_D[BL],D_D[MT],3,D_D[CAT],TA_23,D_D[EP],$A31),0)</f>
        <v>12080</v>
      </c>
      <c r="E31" s="88">
        <f t="shared" si="7"/>
        <v>0.99481182574322657</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796</v>
      </c>
      <c r="D32" s="81">
        <f>IFERROR(SUMIFS(D_D[BL],D_D[MT],3,D_D[CAT],TA_23,D_D[EP],$A32),0)</f>
        <v>722</v>
      </c>
      <c r="E32" s="88">
        <f t="shared" si="7"/>
        <v>0.90703517587939697</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377</v>
      </c>
      <c r="D33" s="81">
        <f>IFERROR(SUMIFS(D_D[BL],D_D[MT],3,D_D[CAT],TA_23,D_D[EP],$A33),0)</f>
        <v>138</v>
      </c>
      <c r="E33" s="88">
        <f t="shared" si="7"/>
        <v>0.3660477453580902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578</v>
      </c>
      <c r="D34" s="81">
        <f>IFERROR(SUMIFS(D_D[BL],D_D[MT],3,D_D[CAT],TA_23,D_D[EP],$A34),0)</f>
        <v>546</v>
      </c>
      <c r="E34" s="88">
        <f t="shared" si="7"/>
        <v>0.94463667820069208</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68537</v>
      </c>
      <c r="D35" s="81">
        <f>IFERROR(SUMIFS(D_D[BL],D_D[MT],3,D_D[CAT],TA_23,D_D[EP],$A35),0)</f>
        <v>57523</v>
      </c>
      <c r="E35" s="88">
        <f t="shared" si="7"/>
        <v>0.8392984811123918</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23342</v>
      </c>
      <c r="D36" s="82">
        <f>IFERROR(SUMIFS(D_D[BL],D_D[MT],3,D_D[CAT],TA_23,D_D[EP],$A36),0)</f>
        <v>16833</v>
      </c>
      <c r="E36" s="83">
        <f t="shared" si="7"/>
        <v>0.72114643132550771</v>
      </c>
      <c r="F36" s="234"/>
      <c r="G36" s="234"/>
      <c r="H36" s="235"/>
      <c r="I36" s="235"/>
      <c r="J36" s="235"/>
      <c r="K36" s="235"/>
      <c r="L36" s="234"/>
      <c r="M36" s="234"/>
      <c r="N36" s="11"/>
      <c r="O36" s="7"/>
    </row>
    <row r="37" spans="1:15" s="1" customFormat="1" ht="39.950000000000003" customHeight="1" x14ac:dyDescent="0.35">
      <c r="A37" s="24"/>
      <c r="B37" s="217" t="s">
        <v>192</v>
      </c>
      <c r="C37" s="218">
        <f>SUM(C38:C43)</f>
        <v>161152</v>
      </c>
      <c r="D37" s="219">
        <f>SUM(D38:D43)</f>
        <v>111614</v>
      </c>
      <c r="E37" s="220">
        <f t="shared" ref="E37" si="8">IFERROR(D37/C37,0)</f>
        <v>0.69260077442414614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8725</v>
      </c>
      <c r="D38" s="81">
        <f>IFERROR(SUMIFS(D_D[BL],D_D[MT],3,D_D[CAT],TA_24,D_D[EP],$A38),0)</f>
        <v>6858</v>
      </c>
      <c r="E38" s="88">
        <f t="shared" ref="E38:E43" si="9">IFERROR(D38/C38,0)</f>
        <v>0.78601719197707731</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51143</v>
      </c>
      <c r="D39" s="81">
        <f>IFERROR(SUMIFS(D_D[BL],D_D[MT],3,D_D[CAT],TA_24,D_D[EP],$A39),0)</f>
        <v>39116</v>
      </c>
      <c r="E39" s="88">
        <f t="shared" si="9"/>
        <v>0.76483585241382013</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903</v>
      </c>
      <c r="D40" s="81">
        <f>IFERROR(SUMIFS(D_D[BL],D_D[MT],3,D_D[CAT],TA_24,D_D[EP],$A40),0)</f>
        <v>358</v>
      </c>
      <c r="E40" s="88">
        <f t="shared" si="9"/>
        <v>0.39645625692137321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80634</v>
      </c>
      <c r="D41" s="81">
        <f>IFERROR(SUMIFS(D_D[BL],D_D[MT],3,D_D[CAT],TA_24,D_D[EP],$A41),0)</f>
        <v>48807</v>
      </c>
      <c r="E41" s="88">
        <f t="shared" si="9"/>
        <v>0.60529057221519456</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19296</v>
      </c>
      <c r="D42" s="81">
        <f>IFERROR(SUMIFS(D_D[BL],D_D[MT],3,D_D[CAT],TA_24,D_D[EP],$A42),0)</f>
        <v>16102</v>
      </c>
      <c r="E42" s="88">
        <f t="shared" si="9"/>
        <v>0.83447346600331673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451</v>
      </c>
      <c r="D43" s="82">
        <f>IFERROR(SUMIFS(D_D[BL],D_D[MT],3,D_D[CAT],TA_24,D_D[EP],$A43),0)</f>
        <v>373</v>
      </c>
      <c r="E43" s="83">
        <f t="shared" si="9"/>
        <v>0.82705099778270508</v>
      </c>
      <c r="F43" s="234"/>
      <c r="G43" s="234"/>
      <c r="H43" s="234"/>
      <c r="I43" s="234"/>
      <c r="J43" s="234"/>
      <c r="K43" s="234"/>
      <c r="L43" s="234"/>
      <c r="M43" s="234"/>
      <c r="N43" s="11"/>
      <c r="O43" s="7"/>
    </row>
    <row r="44" spans="1:15" s="1" customFormat="1" ht="39.950000000000003" customHeight="1" x14ac:dyDescent="0.35">
      <c r="A44" s="24"/>
      <c r="B44" s="217" t="s">
        <v>401</v>
      </c>
      <c r="C44" s="218">
        <f>SUM(C45:C47)</f>
        <v>21466</v>
      </c>
      <c r="D44" s="219">
        <f>SUM(D45:D47)</f>
        <v>7021</v>
      </c>
      <c r="E44" s="220">
        <f t="shared" ref="E44:E46" si="10">IFERROR(D44/C44,0)</f>
        <v>0.32707537501164635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16862</v>
      </c>
      <c r="D45" s="81">
        <f>IFERROR(SUMIFS(D_D[BL],D_D[MT],3,D_D[CAT],TA_25,D_D[EP],$A45),0)</f>
        <v>2811</v>
      </c>
      <c r="E45" s="88">
        <f t="shared" si="10"/>
        <v>0.166706203297355</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4604</v>
      </c>
      <c r="D46" s="82">
        <f>IFERROR(SUMIFS(D_D[BL],D_D[MT],3,D_D[CAT],TA_26,D_D[EP],$A46),0)</f>
        <v>4210</v>
      </c>
      <c r="E46" s="83">
        <f t="shared" si="10"/>
        <v>0.91442224152910512</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42679</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203399</v>
      </c>
      <c r="D6" s="243">
        <f>IFERROR(SUMIFS(D_D[ADP],D_D[MT],1,D_D[CAT],D$1,D_D[EP],-1, D_D[LOC],$A6),0)</f>
        <v>340.5</v>
      </c>
      <c r="E6" s="242">
        <f>IFERROR(SUMIFS(D_D[INV],D_D[MT],2,D_D[CAT],TA_21,D_D[EP],-1, D_D[LOC],$A6),0)</f>
        <v>359041</v>
      </c>
      <c r="F6" s="242">
        <f>IFERROR(SUMIFS(D_D[BL],D_D[MT],2,D_D[CAT],TA_21,D_D[EP],-1, D_D[LOC],$A6),0)</f>
        <v>82549</v>
      </c>
      <c r="G6" s="244">
        <f t="shared" ref="G6" si="0">IFERROR(F6/E6,"0%")</f>
        <v>0.22991524644817724</v>
      </c>
      <c r="H6" s="242">
        <f>IFERROR(SUMIFS(D_D[INV],D_D[MT],2,D_D[CAT],TA_22,D_D[EP],-1, D_D[LOC],$A6),0)</f>
        <v>320752</v>
      </c>
      <c r="I6" s="242">
        <f>IFERROR(SUMIFS(D_D[BL],D_D[MT],2,D_D[CAT],TA_22,D_D[EP],-1, D_D[LOC],$A6),0)</f>
        <v>188186</v>
      </c>
      <c r="J6" s="244">
        <f t="shared" ref="J6" si="1">IFERROR(I6/H6,"0%")</f>
        <v>0.58670249912705141</v>
      </c>
      <c r="K6" s="242">
        <f>IFERROR(SUMIFS(D_D[INV],D_D[MT],2,D_D[CAT],TA_23,D_D[EP],-1, D_D[LOC],$A6),0)</f>
        <v>111608</v>
      </c>
      <c r="L6" s="242">
        <f>IFERROR(SUMIFS(D_D[BL],D_D[MT],2,D_D[CAT],TA_23,D_D[EP],-1, D_D[LOC],$A6),0)</f>
        <v>91520</v>
      </c>
      <c r="M6" s="244">
        <f t="shared" ref="M6" si="2">IFERROR(L6/K6,"0%")</f>
        <v>0.82001290230091028</v>
      </c>
      <c r="N6" s="242">
        <f>IFERROR(SUMIFS(D_D[INV],D_D[MT],2,D_D[CAT],TA_24,D_D[EP],-1, D_D[LOC],$A6),0)</f>
        <v>161434</v>
      </c>
      <c r="O6" s="242">
        <f>IFERROR(SUMIFS(D_D[BL],D_D[MT],2,D_D[CAT],TA_24,D_D[EP],-1, D_D[LOC],$A6),0)</f>
        <v>111845</v>
      </c>
      <c r="P6" s="244">
        <f t="shared" ref="P6" si="3">IFERROR(O6/N6,"0%")</f>
        <v>0.69282183430999666</v>
      </c>
      <c r="Q6" s="245">
        <f>IFERROR(SUMIFS(D_D[INV],D_D[MT],2,D_D[CAT],TA_25,D_D[EP],-1, D_D[LOC],$A6),0)</f>
        <v>16862</v>
      </c>
      <c r="R6" s="55">
        <f>IFERROR(SUMIFS(D_D[INV],D_D[MT],2,D_D[CAT],TA_26,D_D[EP],-1, D_D[LOC],$A6),0)</f>
        <v>4604</v>
      </c>
      <c r="S6" s="245">
        <f>IFERROR(SUMIFS(D_D[INV],D_D[MT],7,D_D[CAT],2,D_D[EP],TA_20, D_D[LOC],$A6),0)</f>
        <v>305335</v>
      </c>
      <c r="T6" s="7"/>
    </row>
    <row r="7" spans="1:20" x14ac:dyDescent="0.2">
      <c r="A7" s="23">
        <v>392</v>
      </c>
      <c r="B7" s="246" t="s">
        <v>294</v>
      </c>
      <c r="C7" s="52">
        <f>IFERROR(SUMIFS(D_D[INV],D_D[MT],1,D_D[CAT],TA_20,D_D[EP],-1, D_D[LOC],$A7),0)</f>
        <v>53843</v>
      </c>
      <c r="D7" s="41">
        <f>IFERROR(SUMIFS(D_D[ADP],D_D[MT],1,D_D[CAT],D$1,D_D[EP],-1, D_D[LOC],$A7),0)</f>
        <v>360.65</v>
      </c>
      <c r="E7" s="53">
        <f>IFERROR(SUMIFS(D_D[INV],D_D[MT],2,D_D[CAT],TA_21,D_D[EP],-1, D_D[LOC],$A7),0)</f>
        <v>83242</v>
      </c>
      <c r="F7" s="52">
        <f>IFERROR(SUMIFS(D_D[BL],D_D[MT],2,D_D[CAT],TA_21,D_D[EP],-1, D_D[LOC],$A7),0)</f>
        <v>19843</v>
      </c>
      <c r="G7" s="54">
        <f t="shared" ref="G7:G70" si="4">IFERROR(F7/E7,"0%")</f>
        <v>0.23837726147858052</v>
      </c>
      <c r="H7" s="52">
        <f>IFERROR(SUMIFS(D_D[INV],D_D[MT],2,D_D[CAT],TA_22,D_D[EP],-1, D_D[LOC],$A7),0)</f>
        <v>78139</v>
      </c>
      <c r="I7" s="52">
        <f>IFERROR(SUMIFS(D_D[BL],D_D[MT],2,D_D[CAT],TA_22,D_D[EP],-1, D_D[LOC],$A7),0)</f>
        <v>47988</v>
      </c>
      <c r="J7" s="54">
        <f t="shared" ref="J7:J70" si="5">IFERROR(I7/H7,"0%")</f>
        <v>0.6141363467666594</v>
      </c>
      <c r="K7" s="52">
        <f>IFERROR(SUMIFS(D_D[INV],D_D[MT],2,D_D[CAT],TA_23,D_D[EP],-1, D_D[LOC],$A7),0)</f>
        <v>32268</v>
      </c>
      <c r="L7" s="52">
        <f>IFERROR(SUMIFS(D_D[BL],D_D[MT],2,D_D[CAT],TA_23,D_D[EP],-1, D_D[LOC],$A7),0)</f>
        <v>25974</v>
      </c>
      <c r="M7" s="54">
        <f t="shared" ref="M7:M70" si="6">IFERROR(L7/K7,"0%")</f>
        <v>0.80494607660840456</v>
      </c>
      <c r="N7" s="52">
        <f>IFERROR(SUMIFS(D_D[INV],D_D[MT],2,D_D[CAT],TA_24,D_D[EP],-1, D_D[LOC],$A7),0)</f>
        <v>28529</v>
      </c>
      <c r="O7" s="52">
        <f>IFERROR(SUMIFS(D_D[BL],D_D[MT],2,D_D[CAT],TA_24,D_D[EP],-1, D_D[LOC],$A7),0)</f>
        <v>23996</v>
      </c>
      <c r="P7" s="54">
        <f t="shared" ref="P7:P70" si="7">IFERROR(O7/N7,"0%")</f>
        <v>0.84110904693469801</v>
      </c>
      <c r="Q7" s="52">
        <f>IFERROR(SUMIFS(D_D[INV],D_D[MT],2,D_D[CAT],TA_25,D_D[EP],-1, D_D[LOC],$A7),0)</f>
        <v>11166</v>
      </c>
      <c r="R7" s="55">
        <f>IFERROR(SUMIFS(D_D[INV],D_D[MT],2,D_D[CAT],TA_26,D_D[EP],-1, D_D[LOC],$A7),0)</f>
        <v>56</v>
      </c>
      <c r="S7" s="55">
        <f>IFERROR(SUMIFS(D_D[INV],D_D[MT],7,D_D[CAT],2,D_D[EP],TA_20, D_D[LOC],$A7),0)</f>
        <v>55612</v>
      </c>
      <c r="T7" s="7"/>
    </row>
    <row r="8" spans="1:20" x14ac:dyDescent="0.2">
      <c r="A8" s="24" t="s">
        <v>122</v>
      </c>
      <c r="B8" s="110" t="s">
        <v>27</v>
      </c>
      <c r="C8" s="50">
        <f>IFERROR(SUMIFS(D_D[INV],D_D[MT],1,D_D[CAT],TA_20,D_D[EP],-1, D_D[LOC],$A8),0)</f>
        <v>6659</v>
      </c>
      <c r="D8" s="42">
        <f>IFERROR(SUMIFS(D_D[ADP],D_D[MT],1,D_D[CAT],D$1,D_D[EP],-1, D_D[LOC],$A8),0)</f>
        <v>710.94</v>
      </c>
      <c r="E8" s="39">
        <f>IFERROR(SUMIFS(D_D[INV],D_D[MT],2,D_D[CAT],TA_21,D_D[EP],-1, D_D[LOC],$A8),0)</f>
        <v>5477</v>
      </c>
      <c r="F8" s="36">
        <f>IFERROR(SUMIFS(D_D[BL],D_D[MT],2,D_D[CAT],TA_21,D_D[EP],-1, D_D[LOC],$A8),0)</f>
        <v>1408</v>
      </c>
      <c r="G8" s="56">
        <f t="shared" si="4"/>
        <v>0.25707504108088369</v>
      </c>
      <c r="H8" s="35">
        <f>IFERROR(SUMIFS(D_D[INV],D_D[MT],2,D_D[CAT],TA_22,D_D[EP],-1, D_D[LOC],$A8),0)</f>
        <v>7932</v>
      </c>
      <c r="I8" s="36">
        <f>IFERROR(SUMIFS(D_D[BL],D_D[MT],2,D_D[CAT],TA_22,D_D[EP],-1, D_D[LOC],$A8),0)</f>
        <v>6196</v>
      </c>
      <c r="J8" s="56">
        <f t="shared" si="5"/>
        <v>0.78113968734241046</v>
      </c>
      <c r="K8" s="46">
        <f>IFERROR(SUMIFS(D_D[INV],D_D[MT],2,D_D[CAT],TA_23,D_D[EP],-1, D_D[LOC],$A8),0)</f>
        <v>3392</v>
      </c>
      <c r="L8" s="47">
        <f>IFERROR(SUMIFS(D_D[BL],D_D[MT],2,D_D[CAT],TA_23,D_D[EP],-1, D_D[LOC],$A8),0)</f>
        <v>3078</v>
      </c>
      <c r="M8" s="56">
        <f t="shared" si="6"/>
        <v>0.90742924528301883</v>
      </c>
      <c r="N8" s="46">
        <f>IFERROR(SUMIFS(D_D[INV],D_D[MT],2,D_D[CAT],TA_24,D_D[EP],-1, D_D[LOC],$A8),0)</f>
        <v>1718</v>
      </c>
      <c r="O8" s="47">
        <f>IFERROR(SUMIFS(D_D[BL],D_D[MT],2,D_D[CAT],TA_24,D_D[EP],-1, D_D[LOC],$A8),0)</f>
        <v>1384</v>
      </c>
      <c r="P8" s="56">
        <f t="shared" si="7"/>
        <v>0.80558789289871946</v>
      </c>
      <c r="Q8" s="44">
        <f>IFERROR(SUMIFS(D_D[INV],D_D[MT],2,D_D[CAT],TA_25,D_D[EP],-1, D_D[LOC],$A8),0)</f>
        <v>0</v>
      </c>
      <c r="R8" s="44">
        <f>IFERROR(SUMIFS(D_D[INV],D_D[MT],2,D_D[CAT],TA_26,D_D[EP],-1, D_D[LOC],$A8),0)</f>
        <v>11</v>
      </c>
      <c r="S8" s="44">
        <f>IFERROR(SUMIFS(D_D[INV],D_D[MT],7,D_D[CAT],2,D_D[EP],TA_20, D_D[LOC],$A8),0)</f>
        <v>4820</v>
      </c>
      <c r="T8" s="7"/>
    </row>
    <row r="9" spans="1:20" x14ac:dyDescent="0.2">
      <c r="A9" s="24" t="s">
        <v>115</v>
      </c>
      <c r="B9" s="110" t="s">
        <v>29</v>
      </c>
      <c r="C9" s="50">
        <f>IFERROR(SUMIFS(D_D[INV],D_D[MT],1,D_D[CAT],TA_20,D_D[EP],-1, D_D[LOC],$A9),0)</f>
        <v>2634</v>
      </c>
      <c r="D9" s="42">
        <f>IFERROR(SUMIFS(D_D[ADP],D_D[MT],1,D_D[CAT],D$1,D_D[EP],-1, D_D[LOC],$A9),0)</f>
        <v>599.39</v>
      </c>
      <c r="E9" s="39">
        <f>IFERROR(SUMIFS(D_D[INV],D_D[MT],2,D_D[CAT],TA_21,D_D[EP],-1, D_D[LOC],$A9),0)</f>
        <v>3442</v>
      </c>
      <c r="F9" s="36">
        <f>IFERROR(SUMIFS(D_D[BL],D_D[MT],2,D_D[CAT],TA_21,D_D[EP],-1, D_D[LOC],$A9),0)</f>
        <v>705</v>
      </c>
      <c r="G9" s="56">
        <f t="shared" si="4"/>
        <v>0.20482277745496805</v>
      </c>
      <c r="H9" s="35">
        <f>IFERROR(SUMIFS(D_D[INV],D_D[MT],2,D_D[CAT],TA_22,D_D[EP],-1, D_D[LOC],$A9),0)</f>
        <v>4499</v>
      </c>
      <c r="I9" s="36">
        <f>IFERROR(SUMIFS(D_D[BL],D_D[MT],2,D_D[CAT],TA_22,D_D[EP],-1, D_D[LOC],$A9),0)</f>
        <v>3178</v>
      </c>
      <c r="J9" s="56">
        <f t="shared" si="5"/>
        <v>0.70637919537675042</v>
      </c>
      <c r="K9" s="46">
        <f>IFERROR(SUMIFS(D_D[INV],D_D[MT],2,D_D[CAT],TA_23,D_D[EP],-1, D_D[LOC],$A9),0)</f>
        <v>2341</v>
      </c>
      <c r="L9" s="47">
        <f>IFERROR(SUMIFS(D_D[BL],D_D[MT],2,D_D[CAT],TA_23,D_D[EP],-1, D_D[LOC],$A9),0)</f>
        <v>1953</v>
      </c>
      <c r="M9" s="56">
        <f t="shared" si="6"/>
        <v>0.83425886373344726</v>
      </c>
      <c r="N9" s="46">
        <f>IFERROR(SUMIFS(D_D[INV],D_D[MT],2,D_D[CAT],TA_24,D_D[EP],-1, D_D[LOC],$A9),0)</f>
        <v>541</v>
      </c>
      <c r="O9" s="47">
        <f>IFERROR(SUMIFS(D_D[BL],D_D[MT],2,D_D[CAT],TA_24,D_D[EP],-1, D_D[LOC],$A9),0)</f>
        <v>472</v>
      </c>
      <c r="P9" s="56">
        <f t="shared" si="7"/>
        <v>0.87245841035120153</v>
      </c>
      <c r="Q9" s="44">
        <f>IFERROR(SUMIFS(D_D[INV],D_D[MT],2,D_D[CAT],TA_25,D_D[EP],-1, D_D[LOC],$A9),0)</f>
        <v>0</v>
      </c>
      <c r="R9" s="44">
        <f>IFERROR(SUMIFS(D_D[INV],D_D[MT],2,D_D[CAT],TA_26,D_D[EP],-1, D_D[LOC],$A9),0)</f>
        <v>4</v>
      </c>
      <c r="S9" s="44">
        <f>IFERROR(SUMIFS(D_D[INV],D_D[MT],7,D_D[CAT],2,D_D[EP],TA_20, D_D[LOC],$A9),0)</f>
        <v>3069</v>
      </c>
      <c r="T9" s="7"/>
    </row>
    <row r="10" spans="1:20" x14ac:dyDescent="0.2">
      <c r="A10" s="24" t="s">
        <v>118</v>
      </c>
      <c r="B10" s="110" t="s">
        <v>20</v>
      </c>
      <c r="C10" s="50">
        <f>IFERROR(SUMIFS(D_D[INV],D_D[MT],1,D_D[CAT],TA_20,D_D[EP],-1, D_D[LOC],$A10),0)</f>
        <v>659</v>
      </c>
      <c r="D10" s="42">
        <f>IFERROR(SUMIFS(D_D[ADP],D_D[MT],1,D_D[CAT],D$1,D_D[EP],-1, D_D[LOC],$A10),0)</f>
        <v>100.98</v>
      </c>
      <c r="E10" s="39">
        <f>IFERROR(SUMIFS(D_D[INV],D_D[MT],2,D_D[CAT],TA_21,D_D[EP],-1, D_D[LOC],$A10),0)</f>
        <v>3871</v>
      </c>
      <c r="F10" s="36">
        <f>IFERROR(SUMIFS(D_D[BL],D_D[MT],2,D_D[CAT],TA_21,D_D[EP],-1, D_D[LOC],$A10),0)</f>
        <v>748</v>
      </c>
      <c r="G10" s="56">
        <f t="shared" si="4"/>
        <v>0.19323172306897443</v>
      </c>
      <c r="H10" s="35">
        <f>IFERROR(SUMIFS(D_D[INV],D_D[MT],2,D_D[CAT],TA_22,D_D[EP],-1, D_D[LOC],$A10),0)</f>
        <v>1528</v>
      </c>
      <c r="I10" s="36">
        <f>IFERROR(SUMIFS(D_D[BL],D_D[MT],2,D_D[CAT],TA_22,D_D[EP],-1, D_D[LOC],$A10),0)</f>
        <v>709</v>
      </c>
      <c r="J10" s="56">
        <f t="shared" si="5"/>
        <v>0.46400523560209422</v>
      </c>
      <c r="K10" s="46">
        <f>IFERROR(SUMIFS(D_D[INV],D_D[MT],2,D_D[CAT],TA_23,D_D[EP],-1, D_D[LOC],$A10),0)</f>
        <v>477</v>
      </c>
      <c r="L10" s="47">
        <f>IFERROR(SUMIFS(D_D[BL],D_D[MT],2,D_D[CAT],TA_23,D_D[EP],-1, D_D[LOC],$A10),0)</f>
        <v>372</v>
      </c>
      <c r="M10" s="56">
        <f t="shared" si="6"/>
        <v>0.77987421383647804</v>
      </c>
      <c r="N10" s="46">
        <f>IFERROR(SUMIFS(D_D[INV],D_D[MT],2,D_D[CAT],TA_24,D_D[EP],-1, D_D[LOC],$A10),0)</f>
        <v>303</v>
      </c>
      <c r="O10" s="47">
        <f>IFERROR(SUMIFS(D_D[BL],D_D[MT],2,D_D[CAT],TA_24,D_D[EP],-1, D_D[LOC],$A10),0)</f>
        <v>141</v>
      </c>
      <c r="P10" s="56">
        <f t="shared" si="7"/>
        <v>0.46534653465346537</v>
      </c>
      <c r="Q10" s="44">
        <f>IFERROR(SUMIFS(D_D[INV],D_D[MT],2,D_D[CAT],TA_25,D_D[EP],-1, D_D[LOC],$A10),0)</f>
        <v>0</v>
      </c>
      <c r="R10" s="44">
        <f>IFERROR(SUMIFS(D_D[INV],D_D[MT],2,D_D[CAT],TA_26,D_D[EP],-1, D_D[LOC],$A10),0)</f>
        <v>1</v>
      </c>
      <c r="S10" s="44">
        <f>IFERROR(SUMIFS(D_D[INV],D_D[MT],7,D_D[CAT],2,D_D[EP],TA_20, D_D[LOC],$A10),0)</f>
        <v>2083</v>
      </c>
      <c r="T10" s="7"/>
    </row>
    <row r="11" spans="1:20" x14ac:dyDescent="0.2">
      <c r="A11" s="24" t="s">
        <v>119</v>
      </c>
      <c r="B11" s="110" t="s">
        <v>38</v>
      </c>
      <c r="C11" s="50">
        <f>IFERROR(SUMIFS(D_D[INV],D_D[MT],1,D_D[CAT],TA_20,D_D[EP],-1, D_D[LOC],$A11),0)</f>
        <v>584</v>
      </c>
      <c r="D11" s="42">
        <f>IFERROR(SUMIFS(D_D[ADP],D_D[MT],1,D_D[CAT],D$1,D_D[EP],-1, D_D[LOC],$A11),0)</f>
        <v>259.27</v>
      </c>
      <c r="E11" s="39">
        <f>IFERROR(SUMIFS(D_D[INV],D_D[MT],2,D_D[CAT],TA_21,D_D[EP],-1, D_D[LOC],$A11),0)</f>
        <v>2025</v>
      </c>
      <c r="F11" s="36">
        <f>IFERROR(SUMIFS(D_D[BL],D_D[MT],2,D_D[CAT],TA_21,D_D[EP],-1, D_D[LOC],$A11),0)</f>
        <v>389</v>
      </c>
      <c r="G11" s="56">
        <f t="shared" si="4"/>
        <v>0.19209876543209878</v>
      </c>
      <c r="H11" s="35">
        <f>IFERROR(SUMIFS(D_D[INV],D_D[MT],2,D_D[CAT],TA_22,D_D[EP],-1, D_D[LOC],$A11),0)</f>
        <v>1284</v>
      </c>
      <c r="I11" s="36">
        <f>IFERROR(SUMIFS(D_D[BL],D_D[MT],2,D_D[CAT],TA_22,D_D[EP],-1, D_D[LOC],$A11),0)</f>
        <v>546</v>
      </c>
      <c r="J11" s="56">
        <f t="shared" si="5"/>
        <v>0.42523364485981308</v>
      </c>
      <c r="K11" s="46">
        <f>IFERROR(SUMIFS(D_D[INV],D_D[MT],2,D_D[CAT],TA_23,D_D[EP],-1, D_D[LOC],$A11),0)</f>
        <v>369</v>
      </c>
      <c r="L11" s="47">
        <f>IFERROR(SUMIFS(D_D[BL],D_D[MT],2,D_D[CAT],TA_23,D_D[EP],-1, D_D[LOC],$A11),0)</f>
        <v>212</v>
      </c>
      <c r="M11" s="56">
        <f t="shared" si="6"/>
        <v>0.57452574525745259</v>
      </c>
      <c r="N11" s="46">
        <f>IFERROR(SUMIFS(D_D[INV],D_D[MT],2,D_D[CAT],TA_24,D_D[EP],-1, D_D[LOC],$A11),0)</f>
        <v>565</v>
      </c>
      <c r="O11" s="47">
        <f>IFERROR(SUMIFS(D_D[BL],D_D[MT],2,D_D[CAT],TA_24,D_D[EP],-1, D_D[LOC],$A11),0)</f>
        <v>434</v>
      </c>
      <c r="P11" s="56">
        <f t="shared" si="7"/>
        <v>0.768141592920354</v>
      </c>
      <c r="Q11" s="44">
        <f>IFERROR(SUMIFS(D_D[INV],D_D[MT],2,D_D[CAT],TA_25,D_D[EP],-1, D_D[LOC],$A11),0)</f>
        <v>0</v>
      </c>
      <c r="R11" s="44">
        <f>IFERROR(SUMIFS(D_D[INV],D_D[MT],2,D_D[CAT],TA_26,D_D[EP],-1, D_D[LOC],$A11),0)</f>
        <v>5</v>
      </c>
      <c r="S11" s="44">
        <f>IFERROR(SUMIFS(D_D[INV],D_D[MT],7,D_D[CAT],2,D_D[EP],TA_20, D_D[LOC],$A11),0)</f>
        <v>1319</v>
      </c>
      <c r="T11" s="7"/>
    </row>
    <row r="12" spans="1:20" x14ac:dyDescent="0.2">
      <c r="A12" s="24" t="s">
        <v>123</v>
      </c>
      <c r="B12" s="110" t="s">
        <v>41</v>
      </c>
      <c r="C12" s="50">
        <f>IFERROR(SUMIFS(D_D[INV],D_D[MT],1,D_D[CAT],TA_20,D_D[EP],-1, D_D[LOC],$A12),0)</f>
        <v>1726</v>
      </c>
      <c r="D12" s="42">
        <f>IFERROR(SUMIFS(D_D[ADP],D_D[MT],1,D_D[CAT],D$1,D_D[EP],-1, D_D[LOC],$A12),0)</f>
        <v>257.79000000000002</v>
      </c>
      <c r="E12" s="39">
        <f>IFERROR(SUMIFS(D_D[INV],D_D[MT],2,D_D[CAT],TA_21,D_D[EP],-1, D_D[LOC],$A12),0)</f>
        <v>2762</v>
      </c>
      <c r="F12" s="36">
        <f>IFERROR(SUMIFS(D_D[BL],D_D[MT],2,D_D[CAT],TA_21,D_D[EP],-1, D_D[LOC],$A12),0)</f>
        <v>501</v>
      </c>
      <c r="G12" s="56">
        <f t="shared" si="4"/>
        <v>0.18139029688631428</v>
      </c>
      <c r="H12" s="35">
        <f>IFERROR(SUMIFS(D_D[INV],D_D[MT],2,D_D[CAT],TA_22,D_D[EP],-1, D_D[LOC],$A12),0)</f>
        <v>3078</v>
      </c>
      <c r="I12" s="36">
        <f>IFERROR(SUMIFS(D_D[BL],D_D[MT],2,D_D[CAT],TA_22,D_D[EP],-1, D_D[LOC],$A12),0)</f>
        <v>1708</v>
      </c>
      <c r="J12" s="56">
        <f t="shared" si="5"/>
        <v>0.55490578297595838</v>
      </c>
      <c r="K12" s="46">
        <f>IFERROR(SUMIFS(D_D[INV],D_D[MT],2,D_D[CAT],TA_23,D_D[EP],-1, D_D[LOC],$A12),0)</f>
        <v>625</v>
      </c>
      <c r="L12" s="47">
        <f>IFERROR(SUMIFS(D_D[BL],D_D[MT],2,D_D[CAT],TA_23,D_D[EP],-1, D_D[LOC],$A12),0)</f>
        <v>483</v>
      </c>
      <c r="M12" s="56">
        <f t="shared" si="6"/>
        <v>0.77280000000000004</v>
      </c>
      <c r="N12" s="46">
        <f>IFERROR(SUMIFS(D_D[INV],D_D[MT],2,D_D[CAT],TA_24,D_D[EP],-1, D_D[LOC],$A12),0)</f>
        <v>1349</v>
      </c>
      <c r="O12" s="47">
        <f>IFERROR(SUMIFS(D_D[BL],D_D[MT],2,D_D[CAT],TA_24,D_D[EP],-1, D_D[LOC],$A12),0)</f>
        <v>954</v>
      </c>
      <c r="P12" s="56">
        <f t="shared" si="7"/>
        <v>0.70719051148999257</v>
      </c>
      <c r="Q12" s="44">
        <f>IFERROR(SUMIFS(D_D[INV],D_D[MT],2,D_D[CAT],TA_25,D_D[EP],-1, D_D[LOC],$A12),0)</f>
        <v>0</v>
      </c>
      <c r="R12" s="44">
        <f>IFERROR(SUMIFS(D_D[INV],D_D[MT],2,D_D[CAT],TA_26,D_D[EP],-1, D_D[LOC],$A12),0)</f>
        <v>3</v>
      </c>
      <c r="S12" s="44">
        <f>IFERROR(SUMIFS(D_D[INV],D_D[MT],7,D_D[CAT],2,D_D[EP],TA_20, D_D[LOC],$A12),0)</f>
        <v>2456</v>
      </c>
      <c r="T12" s="7"/>
    </row>
    <row r="13" spans="1:20" x14ac:dyDescent="0.2">
      <c r="A13" s="24" t="s">
        <v>157</v>
      </c>
      <c r="B13" s="110" t="s">
        <v>48</v>
      </c>
      <c r="C13" s="50">
        <f>IFERROR(SUMIFS(D_D[INV],D_D[MT],1,D_D[CAT],TA_20,D_D[EP],-1, D_D[LOC],$A13),0)</f>
        <v>779</v>
      </c>
      <c r="D13" s="42">
        <f>IFERROR(SUMIFS(D_D[ADP],D_D[MT],1,D_D[CAT],D$1,D_D[EP],-1, D_D[LOC],$A13),0)</f>
        <v>240.74</v>
      </c>
      <c r="E13" s="39">
        <f>IFERROR(SUMIFS(D_D[INV],D_D[MT],2,D_D[CAT],TA_21,D_D[EP],-1, D_D[LOC],$A13),0)</f>
        <v>1538</v>
      </c>
      <c r="F13" s="36">
        <f>IFERROR(SUMIFS(D_D[BL],D_D[MT],2,D_D[CAT],TA_21,D_D[EP],-1, D_D[LOC],$A13),0)</f>
        <v>309</v>
      </c>
      <c r="G13" s="56">
        <f t="shared" si="4"/>
        <v>0.20091027308192458</v>
      </c>
      <c r="H13" s="35">
        <f>IFERROR(SUMIFS(D_D[INV],D_D[MT],2,D_D[CAT],TA_22,D_D[EP],-1, D_D[LOC],$A13),0)</f>
        <v>1186</v>
      </c>
      <c r="I13" s="36">
        <f>IFERROR(SUMIFS(D_D[BL],D_D[MT],2,D_D[CAT],TA_22,D_D[EP],-1, D_D[LOC],$A13),0)</f>
        <v>666</v>
      </c>
      <c r="J13" s="56">
        <f t="shared" si="5"/>
        <v>0.56155143338954472</v>
      </c>
      <c r="K13" s="46">
        <f>IFERROR(SUMIFS(D_D[INV],D_D[MT],2,D_D[CAT],TA_23,D_D[EP],-1, D_D[LOC],$A13),0)</f>
        <v>241</v>
      </c>
      <c r="L13" s="47">
        <f>IFERROR(SUMIFS(D_D[BL],D_D[MT],2,D_D[CAT],TA_23,D_D[EP],-1, D_D[LOC],$A13),0)</f>
        <v>154</v>
      </c>
      <c r="M13" s="56">
        <f t="shared" si="6"/>
        <v>0.63900414937759331</v>
      </c>
      <c r="N13" s="46">
        <f>IFERROR(SUMIFS(D_D[INV],D_D[MT],2,D_D[CAT],TA_24,D_D[EP],-1, D_D[LOC],$A13),0)</f>
        <v>104</v>
      </c>
      <c r="O13" s="47">
        <f>IFERROR(SUMIFS(D_D[BL],D_D[MT],2,D_D[CAT],TA_24,D_D[EP],-1, D_D[LOC],$A13),0)</f>
        <v>84</v>
      </c>
      <c r="P13" s="56">
        <f t="shared" si="7"/>
        <v>0.80769230769230771</v>
      </c>
      <c r="Q13" s="44">
        <f>IFERROR(SUMIFS(D_D[INV],D_D[MT],2,D_D[CAT],TA_25,D_D[EP],-1, D_D[LOC],$A13),0)</f>
        <v>0</v>
      </c>
      <c r="R13" s="44">
        <f>IFERROR(SUMIFS(D_D[INV],D_D[MT],2,D_D[CAT],TA_26,D_D[EP],-1, D_D[LOC],$A13),0)</f>
        <v>1</v>
      </c>
      <c r="S13" s="44">
        <f>IFERROR(SUMIFS(D_D[INV],D_D[MT],7,D_D[CAT],2,D_D[EP],TA_20, D_D[LOC],$A13),0)</f>
        <v>554</v>
      </c>
      <c r="T13" s="7"/>
    </row>
    <row r="14" spans="1:20" x14ac:dyDescent="0.2">
      <c r="A14" s="24" t="s">
        <v>117</v>
      </c>
      <c r="B14" s="110" t="s">
        <v>54</v>
      </c>
      <c r="C14" s="50">
        <f>IFERROR(SUMIFS(D_D[INV],D_D[MT],1,D_D[CAT],TA_20,D_D[EP],-1, D_D[LOC],$A14),0)</f>
        <v>1836</v>
      </c>
      <c r="D14" s="42">
        <f>IFERROR(SUMIFS(D_D[ADP],D_D[MT],1,D_D[CAT],D$1,D_D[EP],-1, D_D[LOC],$A14),0)</f>
        <v>289.76</v>
      </c>
      <c r="E14" s="39">
        <f>IFERROR(SUMIFS(D_D[INV],D_D[MT],2,D_D[CAT],TA_21,D_D[EP],-1, D_D[LOC],$A14),0)</f>
        <v>4771</v>
      </c>
      <c r="F14" s="36">
        <f>IFERROR(SUMIFS(D_D[BL],D_D[MT],2,D_D[CAT],TA_21,D_D[EP],-1, D_D[LOC],$A14),0)</f>
        <v>1332</v>
      </c>
      <c r="G14" s="56">
        <f t="shared" si="4"/>
        <v>0.27918675330119475</v>
      </c>
      <c r="H14" s="35">
        <f>IFERROR(SUMIFS(D_D[INV],D_D[MT],2,D_D[CAT],TA_22,D_D[EP],-1, D_D[LOC],$A14),0)</f>
        <v>2981</v>
      </c>
      <c r="I14" s="36">
        <f>IFERROR(SUMIFS(D_D[BL],D_D[MT],2,D_D[CAT],TA_22,D_D[EP],-1, D_D[LOC],$A14),0)</f>
        <v>1541</v>
      </c>
      <c r="J14" s="56">
        <f t="shared" si="5"/>
        <v>0.51694062395169404</v>
      </c>
      <c r="K14" s="46">
        <f>IFERROR(SUMIFS(D_D[INV],D_D[MT],2,D_D[CAT],TA_23,D_D[EP],-1, D_D[LOC],$A14),0)</f>
        <v>1505</v>
      </c>
      <c r="L14" s="47">
        <f>IFERROR(SUMIFS(D_D[BL],D_D[MT],2,D_D[CAT],TA_23,D_D[EP],-1, D_D[LOC],$A14),0)</f>
        <v>1279</v>
      </c>
      <c r="M14" s="56">
        <f t="shared" si="6"/>
        <v>0.84983388704318941</v>
      </c>
      <c r="N14" s="46">
        <f>IFERROR(SUMIFS(D_D[INV],D_D[MT],2,D_D[CAT],TA_24,D_D[EP],-1, D_D[LOC],$A14),0)</f>
        <v>4006</v>
      </c>
      <c r="O14" s="47">
        <f>IFERROR(SUMIFS(D_D[BL],D_D[MT],2,D_D[CAT],TA_24,D_D[EP],-1, D_D[LOC],$A14),0)</f>
        <v>3653</v>
      </c>
      <c r="P14" s="56">
        <f t="shared" si="7"/>
        <v>0.91188217673489769</v>
      </c>
      <c r="Q14" s="44">
        <f>IFERROR(SUMIFS(D_D[INV],D_D[MT],2,D_D[CAT],TA_25,D_D[EP],-1, D_D[LOC],$A14),0)</f>
        <v>0</v>
      </c>
      <c r="R14" s="44">
        <f>IFERROR(SUMIFS(D_D[INV],D_D[MT],2,D_D[CAT],TA_26,D_D[EP],-1, D_D[LOC],$A14),0)</f>
        <v>1</v>
      </c>
      <c r="S14" s="44">
        <f>IFERROR(SUMIFS(D_D[INV],D_D[MT],7,D_D[CAT],2,D_D[EP],TA_20, D_D[LOC],$A14),0)</f>
        <v>3339</v>
      </c>
      <c r="T14" s="7"/>
    </row>
    <row r="15" spans="1:20" x14ac:dyDescent="0.2">
      <c r="A15" s="24" t="s">
        <v>120</v>
      </c>
      <c r="B15" s="110" t="s">
        <v>55</v>
      </c>
      <c r="C15" s="50">
        <f>IFERROR(SUMIFS(D_D[INV],D_D[MT],1,D_D[CAT],TA_20,D_D[EP],-1, D_D[LOC],$A15),0)</f>
        <v>379</v>
      </c>
      <c r="D15" s="42">
        <f>IFERROR(SUMIFS(D_D[ADP],D_D[MT],1,D_D[CAT],D$1,D_D[EP],-1, D_D[LOC],$A15),0)</f>
        <v>157.83000000000001</v>
      </c>
      <c r="E15" s="39">
        <f>IFERROR(SUMIFS(D_D[INV],D_D[MT],2,D_D[CAT],TA_21,D_D[EP],-1, D_D[LOC],$A15),0)</f>
        <v>2857</v>
      </c>
      <c r="F15" s="36">
        <f>IFERROR(SUMIFS(D_D[BL],D_D[MT],2,D_D[CAT],TA_21,D_D[EP],-1, D_D[LOC],$A15),0)</f>
        <v>733</v>
      </c>
      <c r="G15" s="56">
        <f t="shared" si="4"/>
        <v>0.25656282814140707</v>
      </c>
      <c r="H15" s="35">
        <f>IFERROR(SUMIFS(D_D[INV],D_D[MT],2,D_D[CAT],TA_22,D_D[EP],-1, D_D[LOC],$A15),0)</f>
        <v>1020</v>
      </c>
      <c r="I15" s="36">
        <f>IFERROR(SUMIFS(D_D[BL],D_D[MT],2,D_D[CAT],TA_22,D_D[EP],-1, D_D[LOC],$A15),0)</f>
        <v>525</v>
      </c>
      <c r="J15" s="56">
        <f t="shared" si="5"/>
        <v>0.51470588235294112</v>
      </c>
      <c r="K15" s="46">
        <f>IFERROR(SUMIFS(D_D[INV],D_D[MT],2,D_D[CAT],TA_23,D_D[EP],-1, D_D[LOC],$A15),0)</f>
        <v>485</v>
      </c>
      <c r="L15" s="47">
        <f>IFERROR(SUMIFS(D_D[BL],D_D[MT],2,D_D[CAT],TA_23,D_D[EP],-1, D_D[LOC],$A15),0)</f>
        <v>442</v>
      </c>
      <c r="M15" s="56">
        <f t="shared" si="6"/>
        <v>0.91134020618556699</v>
      </c>
      <c r="N15" s="46">
        <f>IFERROR(SUMIFS(D_D[INV],D_D[MT],2,D_D[CAT],TA_24,D_D[EP],-1, D_D[LOC],$A15),0)</f>
        <v>1381</v>
      </c>
      <c r="O15" s="47">
        <f>IFERROR(SUMIFS(D_D[BL],D_D[MT],2,D_D[CAT],TA_24,D_D[EP],-1, D_D[LOC],$A15),0)</f>
        <v>1229</v>
      </c>
      <c r="P15" s="56">
        <f t="shared" si="7"/>
        <v>0.88993482983345407</v>
      </c>
      <c r="Q15" s="44">
        <f>IFERROR(SUMIFS(D_D[INV],D_D[MT],2,D_D[CAT],TA_25,D_D[EP],-1, D_D[LOC],$A15),0)</f>
        <v>0</v>
      </c>
      <c r="R15" s="44">
        <f>IFERROR(SUMIFS(D_D[INV],D_D[MT],2,D_D[CAT],TA_26,D_D[EP],-1, D_D[LOC],$A15),0)</f>
        <v>2</v>
      </c>
      <c r="S15" s="44">
        <f>IFERROR(SUMIFS(D_D[INV],D_D[MT],7,D_D[CAT],2,D_D[EP],TA_20, D_D[LOC],$A15),0)</f>
        <v>2262</v>
      </c>
      <c r="T15" s="7"/>
    </row>
    <row r="16" spans="1:20" x14ac:dyDescent="0.2">
      <c r="A16" s="24" t="s">
        <v>91</v>
      </c>
      <c r="B16" s="110" t="s">
        <v>57</v>
      </c>
      <c r="C16" s="50">
        <f>IFERROR(SUMIFS(D_D[INV],D_D[MT],1,D_D[CAT],TA_20,D_D[EP],-1, D_D[LOC],$A16),0)</f>
        <v>3358</v>
      </c>
      <c r="D16" s="42">
        <f>IFERROR(SUMIFS(D_D[ADP],D_D[MT],1,D_D[CAT],D$1,D_D[EP],-1, D_D[LOC],$A16),0)</f>
        <v>332.36</v>
      </c>
      <c r="E16" s="39">
        <f>IFERROR(SUMIFS(D_D[INV],D_D[MT],2,D_D[CAT],TA_21,D_D[EP],-1, D_D[LOC],$A16),0)</f>
        <v>12453</v>
      </c>
      <c r="F16" s="36">
        <f>IFERROR(SUMIFS(D_D[BL],D_D[MT],2,D_D[CAT],TA_21,D_D[EP],-1, D_D[LOC],$A16),0)</f>
        <v>3543</v>
      </c>
      <c r="G16" s="56">
        <f t="shared" si="4"/>
        <v>0.28450975668513612</v>
      </c>
      <c r="H16" s="35">
        <f>IFERROR(SUMIFS(D_D[INV],D_D[MT],2,D_D[CAT],TA_22,D_D[EP],-1, D_D[LOC],$A16),0)</f>
        <v>5548</v>
      </c>
      <c r="I16" s="36">
        <f>IFERROR(SUMIFS(D_D[BL],D_D[MT],2,D_D[CAT],TA_22,D_D[EP],-1, D_D[LOC],$A16),0)</f>
        <v>3616</v>
      </c>
      <c r="J16" s="56">
        <f t="shared" si="5"/>
        <v>0.65176640230713767</v>
      </c>
      <c r="K16" s="46">
        <f>IFERROR(SUMIFS(D_D[INV],D_D[MT],2,D_D[CAT],TA_23,D_D[EP],-1, D_D[LOC],$A16),0)</f>
        <v>1385</v>
      </c>
      <c r="L16" s="47">
        <f>IFERROR(SUMIFS(D_D[BL],D_D[MT],2,D_D[CAT],TA_23,D_D[EP],-1, D_D[LOC],$A16),0)</f>
        <v>1183</v>
      </c>
      <c r="M16" s="56">
        <f t="shared" si="6"/>
        <v>0.8541516245487365</v>
      </c>
      <c r="N16" s="46">
        <f>IFERROR(SUMIFS(D_D[INV],D_D[MT],2,D_D[CAT],TA_24,D_D[EP],-1, D_D[LOC],$A16),0)</f>
        <v>6860</v>
      </c>
      <c r="O16" s="47">
        <f>IFERROR(SUMIFS(D_D[BL],D_D[MT],2,D_D[CAT],TA_24,D_D[EP],-1, D_D[LOC],$A16),0)</f>
        <v>6258</v>
      </c>
      <c r="P16" s="56">
        <f t="shared" si="7"/>
        <v>0.91224489795918362</v>
      </c>
      <c r="Q16" s="44">
        <f>IFERROR(SUMIFS(D_D[INV],D_D[MT],2,D_D[CAT],TA_25,D_D[EP],-1, D_D[LOC],$A16),0)</f>
        <v>11155</v>
      </c>
      <c r="R16" s="44">
        <f>IFERROR(SUMIFS(D_D[INV],D_D[MT],2,D_D[CAT],TA_26,D_D[EP],-1, D_D[LOC],$A16),0)</f>
        <v>0</v>
      </c>
      <c r="S16" s="44">
        <f>IFERROR(SUMIFS(D_D[INV],D_D[MT],7,D_D[CAT],2,D_D[EP],TA_20, D_D[LOC],$A16),0)</f>
        <v>6077</v>
      </c>
      <c r="T16" s="7"/>
    </row>
    <row r="17" spans="1:20" x14ac:dyDescent="0.2">
      <c r="A17" s="24" t="s">
        <v>121</v>
      </c>
      <c r="B17" s="110" t="s">
        <v>59</v>
      </c>
      <c r="C17" s="50">
        <f>IFERROR(SUMIFS(D_D[INV],D_D[MT],1,D_D[CAT],TA_20,D_D[EP],-1, D_D[LOC],$A17),0)</f>
        <v>2358</v>
      </c>
      <c r="D17" s="42">
        <f>IFERROR(SUMIFS(D_D[ADP],D_D[MT],1,D_D[CAT],D$1,D_D[EP],-1, D_D[LOC],$A17),0)</f>
        <v>322.75</v>
      </c>
      <c r="E17" s="39">
        <f>IFERROR(SUMIFS(D_D[INV],D_D[MT],2,D_D[CAT],TA_21,D_D[EP],-1, D_D[LOC],$A17),0)</f>
        <v>4577</v>
      </c>
      <c r="F17" s="36">
        <f>IFERROR(SUMIFS(D_D[BL],D_D[MT],2,D_D[CAT],TA_21,D_D[EP],-1, D_D[LOC],$A17),0)</f>
        <v>1293</v>
      </c>
      <c r="G17" s="56">
        <f t="shared" si="4"/>
        <v>0.28249945379069258</v>
      </c>
      <c r="H17" s="35">
        <f>IFERROR(SUMIFS(D_D[INV],D_D[MT],2,D_D[CAT],TA_22,D_D[EP],-1, D_D[LOC],$A17),0)</f>
        <v>3778</v>
      </c>
      <c r="I17" s="36">
        <f>IFERROR(SUMIFS(D_D[BL],D_D[MT],2,D_D[CAT],TA_22,D_D[EP],-1, D_D[LOC],$A17),0)</f>
        <v>2246</v>
      </c>
      <c r="J17" s="56">
        <f t="shared" si="5"/>
        <v>0.594494441503441</v>
      </c>
      <c r="K17" s="46">
        <f>IFERROR(SUMIFS(D_D[INV],D_D[MT],2,D_D[CAT],TA_23,D_D[EP],-1, D_D[LOC],$A17),0)</f>
        <v>535</v>
      </c>
      <c r="L17" s="47">
        <f>IFERROR(SUMIFS(D_D[BL],D_D[MT],2,D_D[CAT],TA_23,D_D[EP],-1, D_D[LOC],$A17),0)</f>
        <v>412</v>
      </c>
      <c r="M17" s="56">
        <f t="shared" si="6"/>
        <v>0.77009345794392525</v>
      </c>
      <c r="N17" s="46">
        <f>IFERROR(SUMIFS(D_D[INV],D_D[MT],2,D_D[CAT],TA_24,D_D[EP],-1, D_D[LOC],$A17),0)</f>
        <v>1102</v>
      </c>
      <c r="O17" s="47">
        <f>IFERROR(SUMIFS(D_D[BL],D_D[MT],2,D_D[CAT],TA_24,D_D[EP],-1, D_D[LOC],$A17),0)</f>
        <v>623</v>
      </c>
      <c r="P17" s="56">
        <f t="shared" si="7"/>
        <v>0.56533575317604357</v>
      </c>
      <c r="Q17" s="44">
        <f>IFERROR(SUMIFS(D_D[INV],D_D[MT],2,D_D[CAT],TA_25,D_D[EP],-1, D_D[LOC],$A17),0)</f>
        <v>0</v>
      </c>
      <c r="R17" s="44">
        <f>IFERROR(SUMIFS(D_D[INV],D_D[MT],2,D_D[CAT],TA_26,D_D[EP],-1, D_D[LOC],$A17),0)</f>
        <v>1</v>
      </c>
      <c r="S17" s="44">
        <f>IFERROR(SUMIFS(D_D[INV],D_D[MT],7,D_D[CAT],2,D_D[EP],TA_20, D_D[LOC],$A17),0)</f>
        <v>4877</v>
      </c>
      <c r="T17" s="7"/>
    </row>
    <row r="18" spans="1:20" x14ac:dyDescent="0.2">
      <c r="A18" s="24" t="s">
        <v>116</v>
      </c>
      <c r="B18" s="110" t="s">
        <v>61</v>
      </c>
      <c r="C18" s="50">
        <f>IFERROR(SUMIFS(D_D[INV],D_D[MT],1,D_D[CAT],TA_20,D_D[EP],-1, D_D[LOC],$A18),0)</f>
        <v>933</v>
      </c>
      <c r="D18" s="42">
        <f>IFERROR(SUMIFS(D_D[ADP],D_D[MT],1,D_D[CAT],D$1,D_D[EP],-1, D_D[LOC],$A18),0)</f>
        <v>349.92</v>
      </c>
      <c r="E18" s="39">
        <f>IFERROR(SUMIFS(D_D[INV],D_D[MT],2,D_D[CAT],TA_21,D_D[EP],-1, D_D[LOC],$A18),0)</f>
        <v>2639</v>
      </c>
      <c r="F18" s="36">
        <f>IFERROR(SUMIFS(D_D[BL],D_D[MT],2,D_D[CAT],TA_21,D_D[EP],-1, D_D[LOC],$A18),0)</f>
        <v>431</v>
      </c>
      <c r="G18" s="56">
        <f t="shared" si="4"/>
        <v>0.16331943918150815</v>
      </c>
      <c r="H18" s="35">
        <f>IFERROR(SUMIFS(D_D[INV],D_D[MT],2,D_D[CAT],TA_22,D_D[EP],-1, D_D[LOC],$A18),0)</f>
        <v>2058</v>
      </c>
      <c r="I18" s="36">
        <f>IFERROR(SUMIFS(D_D[BL],D_D[MT],2,D_D[CAT],TA_22,D_D[EP],-1, D_D[LOC],$A18),0)</f>
        <v>1049</v>
      </c>
      <c r="J18" s="56">
        <f t="shared" si="5"/>
        <v>0.5097181729834791</v>
      </c>
      <c r="K18" s="46">
        <f>IFERROR(SUMIFS(D_D[INV],D_D[MT],2,D_D[CAT],TA_23,D_D[EP],-1, D_D[LOC],$A18),0)</f>
        <v>1319</v>
      </c>
      <c r="L18" s="47">
        <f>IFERROR(SUMIFS(D_D[BL],D_D[MT],2,D_D[CAT],TA_23,D_D[EP],-1, D_D[LOC],$A18),0)</f>
        <v>1233</v>
      </c>
      <c r="M18" s="56">
        <f t="shared" si="6"/>
        <v>0.93479909021986352</v>
      </c>
      <c r="N18" s="46">
        <f>IFERROR(SUMIFS(D_D[INV],D_D[MT],2,D_D[CAT],TA_24,D_D[EP],-1, D_D[LOC],$A18),0)</f>
        <v>456</v>
      </c>
      <c r="O18" s="47">
        <f>IFERROR(SUMIFS(D_D[BL],D_D[MT],2,D_D[CAT],TA_24,D_D[EP],-1, D_D[LOC],$A18),0)</f>
        <v>291</v>
      </c>
      <c r="P18" s="56">
        <f t="shared" si="7"/>
        <v>0.63815789473684215</v>
      </c>
      <c r="Q18" s="44">
        <f>IFERROR(SUMIFS(D_D[INV],D_D[MT],2,D_D[CAT],TA_25,D_D[EP],-1, D_D[LOC],$A18),0)</f>
        <v>0</v>
      </c>
      <c r="R18" s="44">
        <f>IFERROR(SUMIFS(D_D[INV],D_D[MT],2,D_D[CAT],TA_26,D_D[EP],-1, D_D[LOC],$A18),0)</f>
        <v>0</v>
      </c>
      <c r="S18" s="44">
        <f>IFERROR(SUMIFS(D_D[INV],D_D[MT],7,D_D[CAT],2,D_D[EP],TA_20, D_D[LOC],$A18),0)</f>
        <v>833</v>
      </c>
      <c r="T18" s="7"/>
    </row>
    <row r="19" spans="1:20" x14ac:dyDescent="0.2">
      <c r="A19" s="24" t="s">
        <v>94</v>
      </c>
      <c r="B19" s="110" t="s">
        <v>63</v>
      </c>
      <c r="C19" s="50">
        <f>IFERROR(SUMIFS(D_D[INV],D_D[MT],1,D_D[CAT],TA_20,D_D[EP],-1, D_D[LOC],$A19),0)</f>
        <v>11088</v>
      </c>
      <c r="D19" s="42">
        <f>IFERROR(SUMIFS(D_D[ADP],D_D[MT],1,D_D[CAT],D$1,D_D[EP],-1, D_D[LOC],$A19),0)</f>
        <v>281.02</v>
      </c>
      <c r="E19" s="39">
        <f>IFERROR(SUMIFS(D_D[INV],D_D[MT],2,D_D[CAT],TA_21,D_D[EP],-1, D_D[LOC],$A19),0)</f>
        <v>12670</v>
      </c>
      <c r="F19" s="36">
        <f>IFERROR(SUMIFS(D_D[BL],D_D[MT],2,D_D[CAT],TA_21,D_D[EP],-1, D_D[LOC],$A19),0)</f>
        <v>3035</v>
      </c>
      <c r="G19" s="56">
        <f t="shared" si="4"/>
        <v>0.23954222573007103</v>
      </c>
      <c r="H19" s="35">
        <f>IFERROR(SUMIFS(D_D[INV],D_D[MT],2,D_D[CAT],TA_22,D_D[EP],-1, D_D[LOC],$A19),0)</f>
        <v>14710</v>
      </c>
      <c r="I19" s="36">
        <f>IFERROR(SUMIFS(D_D[BL],D_D[MT],2,D_D[CAT],TA_22,D_D[EP],-1, D_D[LOC],$A19),0)</f>
        <v>8393</v>
      </c>
      <c r="J19" s="56">
        <f t="shared" si="5"/>
        <v>0.57056424201223654</v>
      </c>
      <c r="K19" s="46">
        <f>IFERROR(SUMIFS(D_D[INV],D_D[MT],2,D_D[CAT],TA_23,D_D[EP],-1, D_D[LOC],$A19),0)</f>
        <v>6604</v>
      </c>
      <c r="L19" s="47">
        <f>IFERROR(SUMIFS(D_D[BL],D_D[MT],2,D_D[CAT],TA_23,D_D[EP],-1, D_D[LOC],$A19),0)</f>
        <v>5316</v>
      </c>
      <c r="M19" s="56">
        <f t="shared" si="6"/>
        <v>0.80496668685645067</v>
      </c>
      <c r="N19" s="46">
        <f>IFERROR(SUMIFS(D_D[INV],D_D[MT],2,D_D[CAT],TA_24,D_D[EP],-1, D_D[LOC],$A19),0)</f>
        <v>4555</v>
      </c>
      <c r="O19" s="47">
        <f>IFERROR(SUMIFS(D_D[BL],D_D[MT],2,D_D[CAT],TA_24,D_D[EP],-1, D_D[LOC],$A19),0)</f>
        <v>4054</v>
      </c>
      <c r="P19" s="56">
        <f t="shared" si="7"/>
        <v>0.89001097694840836</v>
      </c>
      <c r="Q19" s="44">
        <f>IFERROR(SUMIFS(D_D[INV],D_D[MT],2,D_D[CAT],TA_25,D_D[EP],-1, D_D[LOC],$A19),0)</f>
        <v>6</v>
      </c>
      <c r="R19" s="44">
        <f>IFERROR(SUMIFS(D_D[INV],D_D[MT],2,D_D[CAT],TA_26,D_D[EP],-1, D_D[LOC],$A19),0)</f>
        <v>11</v>
      </c>
      <c r="S19" s="44">
        <f>IFERROR(SUMIFS(D_D[INV],D_D[MT],7,D_D[CAT],2,D_D[EP],TA_20, D_D[LOC],$A19),0)</f>
        <v>14793</v>
      </c>
      <c r="T19" s="7"/>
    </row>
    <row r="20" spans="1:20" x14ac:dyDescent="0.2">
      <c r="A20" s="24" t="s">
        <v>159</v>
      </c>
      <c r="B20" s="110" t="s">
        <v>72</v>
      </c>
      <c r="C20" s="50">
        <f>IFERROR(SUMIFS(D_D[INV],D_D[MT],1,D_D[CAT],TA_20,D_D[EP],-1, D_D[LOC],$A20),0)</f>
        <v>1341</v>
      </c>
      <c r="D20" s="42">
        <f>IFERROR(SUMIFS(D_D[ADP],D_D[MT],1,D_D[CAT],D$1,D_D[EP],-1, D_D[LOC],$A20),0)</f>
        <v>233.97</v>
      </c>
      <c r="E20" s="39">
        <f>IFERROR(SUMIFS(D_D[INV],D_D[MT],2,D_D[CAT],TA_21,D_D[EP],-1, D_D[LOC],$A20),0)</f>
        <v>2588</v>
      </c>
      <c r="F20" s="36">
        <f>IFERROR(SUMIFS(D_D[BL],D_D[MT],2,D_D[CAT],TA_21,D_D[EP],-1, D_D[LOC],$A20),0)</f>
        <v>342</v>
      </c>
      <c r="G20" s="56">
        <f t="shared" si="4"/>
        <v>0.1321483771251932</v>
      </c>
      <c r="H20" s="35">
        <f>IFERROR(SUMIFS(D_D[INV],D_D[MT],2,D_D[CAT],TA_22,D_D[EP],-1, D_D[LOC],$A20),0)</f>
        <v>2120</v>
      </c>
      <c r="I20" s="36">
        <f>IFERROR(SUMIFS(D_D[BL],D_D[MT],2,D_D[CAT],TA_22,D_D[EP],-1, D_D[LOC],$A20),0)</f>
        <v>1019</v>
      </c>
      <c r="J20" s="56">
        <f t="shared" si="5"/>
        <v>0.48066037735849054</v>
      </c>
      <c r="K20" s="46">
        <f>IFERROR(SUMIFS(D_D[INV],D_D[MT],2,D_D[CAT],TA_23,D_D[EP],-1, D_D[LOC],$A20),0)</f>
        <v>857</v>
      </c>
      <c r="L20" s="47">
        <f>IFERROR(SUMIFS(D_D[BL],D_D[MT],2,D_D[CAT],TA_23,D_D[EP],-1, D_D[LOC],$A20),0)</f>
        <v>637</v>
      </c>
      <c r="M20" s="56">
        <f t="shared" si="6"/>
        <v>0.74329054842473741</v>
      </c>
      <c r="N20" s="46">
        <f>IFERROR(SUMIFS(D_D[INV],D_D[MT],2,D_D[CAT],TA_24,D_D[EP],-1, D_D[LOC],$A20),0)</f>
        <v>257</v>
      </c>
      <c r="O20" s="47">
        <f>IFERROR(SUMIFS(D_D[BL],D_D[MT],2,D_D[CAT],TA_24,D_D[EP],-1, D_D[LOC],$A20),0)</f>
        <v>159</v>
      </c>
      <c r="P20" s="56">
        <f t="shared" si="7"/>
        <v>0.61867704280155644</v>
      </c>
      <c r="Q20" s="44">
        <f>IFERROR(SUMIFS(D_D[INV],D_D[MT],2,D_D[CAT],TA_25,D_D[EP],-1, D_D[LOC],$A20),0)</f>
        <v>1</v>
      </c>
      <c r="R20" s="44">
        <f>IFERROR(SUMIFS(D_D[INV],D_D[MT],2,D_D[CAT],TA_26,D_D[EP],-1, D_D[LOC],$A20),0)</f>
        <v>1</v>
      </c>
      <c r="S20" s="44">
        <f>IFERROR(SUMIFS(D_D[INV],D_D[MT],7,D_D[CAT],2,D_D[EP],TA_20, D_D[LOC],$A20),0)</f>
        <v>843</v>
      </c>
      <c r="T20" s="7"/>
    </row>
    <row r="21" spans="1:20" x14ac:dyDescent="0.2">
      <c r="A21" s="24" t="s">
        <v>377</v>
      </c>
      <c r="B21" s="110" t="s">
        <v>350</v>
      </c>
      <c r="C21" s="50">
        <f>IFERROR(SUMIFS(D_D[INV],D_D[MT],1,D_D[CAT],TA_20,D_D[EP],-1, D_D[LOC],$A21),0)</f>
        <v>4456</v>
      </c>
      <c r="D21" s="42">
        <f>IFERROR(SUMIFS(D_D[ADP],D_D[MT],1,D_D[CAT],D$1,D_D[EP],-1, D_D[LOC],$A21),0)</f>
        <v>427.45</v>
      </c>
      <c r="E21" s="39">
        <f>IFERROR(SUMIFS(D_D[INV],D_D[MT],2,D_D[CAT],TA_21,D_D[EP],-1, D_D[LOC],$A21),0)</f>
        <v>917</v>
      </c>
      <c r="F21" s="36">
        <f>IFERROR(SUMIFS(D_D[BL],D_D[MT],2,D_D[CAT],TA_21,D_D[EP],-1, D_D[LOC],$A21),0)</f>
        <v>124</v>
      </c>
      <c r="G21" s="56">
        <f t="shared" si="4"/>
        <v>0.13522355507088332</v>
      </c>
      <c r="H21" s="35">
        <f>IFERROR(SUMIFS(D_D[INV],D_D[MT],2,D_D[CAT],TA_22,D_D[EP],-1, D_D[LOC],$A21),0)</f>
        <v>4654</v>
      </c>
      <c r="I21" s="36">
        <f>IFERROR(SUMIFS(D_D[BL],D_D[MT],2,D_D[CAT],TA_22,D_D[EP],-1, D_D[LOC],$A21),0)</f>
        <v>2948</v>
      </c>
      <c r="J21" s="56">
        <f t="shared" si="5"/>
        <v>0.63343360550064465</v>
      </c>
      <c r="K21" s="46">
        <f>IFERROR(SUMIFS(D_D[INV],D_D[MT],2,D_D[CAT],TA_23,D_D[EP],-1, D_D[LOC],$A21),0)</f>
        <v>318</v>
      </c>
      <c r="L21" s="47">
        <f>IFERROR(SUMIFS(D_D[BL],D_D[MT],2,D_D[CAT],TA_23,D_D[EP],-1, D_D[LOC],$A21),0)</f>
        <v>169</v>
      </c>
      <c r="M21" s="56">
        <f t="shared" si="6"/>
        <v>0.53144654088050314</v>
      </c>
      <c r="N21" s="46">
        <f>IFERROR(SUMIFS(D_D[INV],D_D[MT],2,D_D[CAT],TA_24,D_D[EP],-1, D_D[LOC],$A21),0)</f>
        <v>894</v>
      </c>
      <c r="O21" s="47">
        <f>IFERROR(SUMIFS(D_D[BL],D_D[MT],2,D_D[CAT],TA_24,D_D[EP],-1, D_D[LOC],$A21),0)</f>
        <v>885</v>
      </c>
      <c r="P21" s="56">
        <f t="shared" si="7"/>
        <v>0.98993288590604023</v>
      </c>
      <c r="Q21" s="44">
        <f>IFERROR(SUMIFS(D_D[INV],D_D[MT],2,D_D[CAT],TA_25,D_D[EP],-1, D_D[LOC],$A21),0)</f>
        <v>0</v>
      </c>
      <c r="R21" s="44">
        <f>IFERROR(SUMIFS(D_D[INV],D_D[MT],2,D_D[CAT],TA_26,D_D[EP],-1, D_D[LOC],$A21),0)</f>
        <v>0</v>
      </c>
      <c r="S21" s="44">
        <f>IFERROR(SUMIFS(D_D[INV],D_D[MT],7,D_D[CAT],2,D_D[EP],TA_20, D_D[LOC],$A21),0)</f>
        <v>21</v>
      </c>
      <c r="T21" s="7"/>
    </row>
    <row r="22" spans="1:20" x14ac:dyDescent="0.2">
      <c r="A22" s="24" t="s">
        <v>83</v>
      </c>
      <c r="B22" s="110" t="s">
        <v>114</v>
      </c>
      <c r="C22" s="50">
        <f>IFERROR(SUMIFS(D_D[INV],D_D[MT],1,D_D[CAT],TA_20,D_D[EP],-1, D_D[LOC],$A22),0)</f>
        <v>410</v>
      </c>
      <c r="D22" s="42">
        <f>IFERROR(SUMIFS(D_D[ADP],D_D[MT],1,D_D[CAT],D$1,D_D[EP],-1, D_D[LOC],$A22),0)</f>
        <v>291.77999999999997</v>
      </c>
      <c r="E22" s="39">
        <f>IFERROR(SUMIFS(D_D[INV],D_D[MT],2,D_D[CAT],TA_21,D_D[EP],-1, D_D[LOC],$A22),0)</f>
        <v>498</v>
      </c>
      <c r="F22" s="36">
        <f>IFERROR(SUMIFS(D_D[BL],D_D[MT],2,D_D[CAT],TA_21,D_D[EP],-1, D_D[LOC],$A22),0)</f>
        <v>128</v>
      </c>
      <c r="G22" s="56">
        <f t="shared" si="4"/>
        <v>0.25702811244979917</v>
      </c>
      <c r="H22" s="35">
        <f>IFERROR(SUMIFS(D_D[INV],D_D[MT],2,D_D[CAT],TA_22,D_D[EP],-1, D_D[LOC],$A22),0)</f>
        <v>783</v>
      </c>
      <c r="I22" s="36">
        <f>IFERROR(SUMIFS(D_D[BL],D_D[MT],2,D_D[CAT],TA_22,D_D[EP],-1, D_D[LOC],$A22),0)</f>
        <v>497</v>
      </c>
      <c r="J22" s="56">
        <f t="shared" si="5"/>
        <v>0.63473818646232438</v>
      </c>
      <c r="K22" s="46">
        <f>IFERROR(SUMIFS(D_D[INV],D_D[MT],2,D_D[CAT],TA_23,D_D[EP],-1, D_D[LOC],$A22),0)</f>
        <v>279</v>
      </c>
      <c r="L22" s="47">
        <f>IFERROR(SUMIFS(D_D[BL],D_D[MT],2,D_D[CAT],TA_23,D_D[EP],-1, D_D[LOC],$A22),0)</f>
        <v>171</v>
      </c>
      <c r="M22" s="56">
        <f t="shared" si="6"/>
        <v>0.61290322580645162</v>
      </c>
      <c r="N22" s="46">
        <f>IFERROR(SUMIFS(D_D[INV],D_D[MT],2,D_D[CAT],TA_24,D_D[EP],-1, D_D[LOC],$A22),0)</f>
        <v>201</v>
      </c>
      <c r="O22" s="47">
        <f>IFERROR(SUMIFS(D_D[BL],D_D[MT],2,D_D[CAT],TA_24,D_D[EP],-1, D_D[LOC],$A22),0)</f>
        <v>167</v>
      </c>
      <c r="P22" s="56">
        <f t="shared" si="7"/>
        <v>0.8308457711442786</v>
      </c>
      <c r="Q22" s="44">
        <f>IFERROR(SUMIFS(D_D[INV],D_D[MT],2,D_D[CAT],TA_25,D_D[EP],-1, D_D[LOC],$A22),0)</f>
        <v>4</v>
      </c>
      <c r="R22" s="44">
        <f>IFERROR(SUMIFS(D_D[INV],D_D[MT],2,D_D[CAT],TA_26,D_D[EP],-1, D_D[LOC],$A22),0)</f>
        <v>3</v>
      </c>
      <c r="S22" s="44">
        <f>IFERROR(SUMIFS(D_D[INV],D_D[MT],7,D_D[CAT],2,D_D[EP],TA_20, D_D[LOC],$A22),0)</f>
        <v>119</v>
      </c>
      <c r="T22" s="7"/>
    </row>
    <row r="23" spans="1:20" x14ac:dyDescent="0.2">
      <c r="A23" s="24" t="s">
        <v>166</v>
      </c>
      <c r="B23" s="110" t="s">
        <v>76</v>
      </c>
      <c r="C23" s="50">
        <f>IFERROR(SUMIFS(D_D[INV],D_D[MT],1,D_D[CAT],TA_20,D_D[EP],-1, D_D[LOC],$A23),0)</f>
        <v>363</v>
      </c>
      <c r="D23" s="42">
        <f>IFERROR(SUMIFS(D_D[ADP],D_D[MT],1,D_D[CAT],D$1,D_D[EP],-1, D_D[LOC],$A23),0)</f>
        <v>360.03</v>
      </c>
      <c r="E23" s="39">
        <f>IFERROR(SUMIFS(D_D[INV],D_D[MT],2,D_D[CAT],TA_21,D_D[EP],-1, D_D[LOC],$A23),0)</f>
        <v>759</v>
      </c>
      <c r="F23" s="36">
        <f>IFERROR(SUMIFS(D_D[BL],D_D[MT],2,D_D[CAT],TA_21,D_D[EP],-1, D_D[LOC],$A23),0)</f>
        <v>209</v>
      </c>
      <c r="G23" s="56">
        <f t="shared" si="4"/>
        <v>0.27536231884057971</v>
      </c>
      <c r="H23" s="35">
        <f>IFERROR(SUMIFS(D_D[INV],D_D[MT],2,D_D[CAT],TA_22,D_D[EP],-1, D_D[LOC],$A23),0)</f>
        <v>463</v>
      </c>
      <c r="I23" s="36">
        <f>IFERROR(SUMIFS(D_D[BL],D_D[MT],2,D_D[CAT],TA_22,D_D[EP],-1, D_D[LOC],$A23),0)</f>
        <v>299</v>
      </c>
      <c r="J23" s="56">
        <f t="shared" si="5"/>
        <v>0.64578833693304538</v>
      </c>
      <c r="K23" s="46">
        <f>IFERROR(SUMIFS(D_D[INV],D_D[MT],2,D_D[CAT],TA_23,D_D[EP],-1, D_D[LOC],$A23),0)</f>
        <v>47</v>
      </c>
      <c r="L23" s="47">
        <f>IFERROR(SUMIFS(D_D[BL],D_D[MT],2,D_D[CAT],TA_23,D_D[EP],-1, D_D[LOC],$A23),0)</f>
        <v>45</v>
      </c>
      <c r="M23" s="56">
        <f t="shared" si="6"/>
        <v>0.95744680851063835</v>
      </c>
      <c r="N23" s="46">
        <f>IFERROR(SUMIFS(D_D[INV],D_D[MT],2,D_D[CAT],TA_24,D_D[EP],-1, D_D[LOC],$A23),0)</f>
        <v>233</v>
      </c>
      <c r="O23" s="47">
        <f>IFERROR(SUMIFS(D_D[BL],D_D[MT],2,D_D[CAT],TA_24,D_D[EP],-1, D_D[LOC],$A23),0)</f>
        <v>57</v>
      </c>
      <c r="P23" s="56">
        <f t="shared" si="7"/>
        <v>0.24463519313304721</v>
      </c>
      <c r="Q23" s="44">
        <f>IFERROR(SUMIFS(D_D[INV],D_D[MT],2,D_D[CAT],TA_25,D_D[EP],-1, D_D[LOC],$A23),0)</f>
        <v>0</v>
      </c>
      <c r="R23" s="44">
        <f>IFERROR(SUMIFS(D_D[INV],D_D[MT],2,D_D[CAT],TA_26,D_D[EP],-1, D_D[LOC],$A23),0)</f>
        <v>0</v>
      </c>
      <c r="S23" s="44">
        <f>IFERROR(SUMIFS(D_D[INV],D_D[MT],7,D_D[CAT],2,D_D[EP],TA_20, D_D[LOC],$A23),0)</f>
        <v>123</v>
      </c>
      <c r="T23" s="7"/>
    </row>
    <row r="24" spans="1:20" x14ac:dyDescent="0.2">
      <c r="A24" s="23">
        <v>318</v>
      </c>
      <c r="B24" s="247" t="s">
        <v>77</v>
      </c>
      <c r="C24" s="51">
        <f>IFERROR(SUMIFS(D_D[INV],D_D[MT],1,D_D[CAT],TA_20,D_D[EP],-1, D_D[LOC],$A24),0)</f>
        <v>14280</v>
      </c>
      <c r="D24" s="43">
        <f>IFERROR(SUMIFS(D_D[ADP],D_D[MT],1,D_D[CAT],D$1,D_D[EP],-1, D_D[LOC],$A24),0)</f>
        <v>271.33999999999997</v>
      </c>
      <c r="E24" s="40">
        <f>IFERROR(SUMIFS(D_D[INV],D_D[MT],2,D_D[CAT],TA_21,D_D[EP],-1, D_D[LOC],$A24),0)</f>
        <v>19398</v>
      </c>
      <c r="F24" s="38">
        <f>IFERROR(SUMIFS(D_D[BL],D_D[MT],2,D_D[CAT],TA_21,D_D[EP],-1, D_D[LOC],$A24),0)</f>
        <v>4613</v>
      </c>
      <c r="G24" s="57">
        <f t="shared" si="4"/>
        <v>0.23780802144550986</v>
      </c>
      <c r="H24" s="37">
        <f>IFERROR(SUMIFS(D_D[INV],D_D[MT],2,D_D[CAT],TA_22,D_D[EP],-1, D_D[LOC],$A24),0)</f>
        <v>20517</v>
      </c>
      <c r="I24" s="38">
        <f>IFERROR(SUMIFS(D_D[BL],D_D[MT],2,D_D[CAT],TA_22,D_D[EP],-1, D_D[LOC],$A24),0)</f>
        <v>12852</v>
      </c>
      <c r="J24" s="57">
        <f t="shared" si="5"/>
        <v>0.62640736949846465</v>
      </c>
      <c r="K24" s="48">
        <f>IFERROR(SUMIFS(D_D[INV],D_D[MT],2,D_D[CAT],TA_23,D_D[EP],-1, D_D[LOC],$A24),0)</f>
        <v>11489</v>
      </c>
      <c r="L24" s="49">
        <f>IFERROR(SUMIFS(D_D[BL],D_D[MT],2,D_D[CAT],TA_23,D_D[EP],-1, D_D[LOC],$A24),0)</f>
        <v>8835</v>
      </c>
      <c r="M24" s="57">
        <f t="shared" si="6"/>
        <v>0.76899643136913565</v>
      </c>
      <c r="N24" s="48">
        <f>IFERROR(SUMIFS(D_D[INV],D_D[MT],2,D_D[CAT],TA_24,D_D[EP],-1, D_D[LOC],$A24),0)</f>
        <v>4004</v>
      </c>
      <c r="O24" s="49">
        <f>IFERROR(SUMIFS(D_D[BL],D_D[MT],2,D_D[CAT],TA_24,D_D[EP],-1, D_D[LOC],$A24),0)</f>
        <v>3151</v>
      </c>
      <c r="P24" s="57">
        <f t="shared" si="7"/>
        <v>0.78696303696303693</v>
      </c>
      <c r="Q24" s="45">
        <f>IFERROR(SUMIFS(D_D[INV],D_D[MT],2,D_D[CAT],TA_25,D_D[EP],-1, D_D[LOC],$A24),0)</f>
        <v>0</v>
      </c>
      <c r="R24" s="45">
        <f>IFERROR(SUMIFS(D_D[INV],D_D[MT],2,D_D[CAT],TA_26,D_D[EP],-1, D_D[LOC],$A24),0)</f>
        <v>12</v>
      </c>
      <c r="S24" s="44">
        <f>IFERROR(SUMIFS(D_D[INV],D_D[MT],7,D_D[CAT],2,D_D[EP],TA_20, D_D[LOC],$A24),0)</f>
        <v>8024</v>
      </c>
      <c r="T24" s="7"/>
    </row>
    <row r="25" spans="1:20" x14ac:dyDescent="0.2">
      <c r="A25" s="24" t="s">
        <v>407</v>
      </c>
      <c r="B25" s="246" t="s">
        <v>312</v>
      </c>
      <c r="C25" s="52">
        <f>IFERROR(SUMIFS(D_D[INV],D_D[MT],1,D_D[CAT],TA_20,D_D[EP],-1, D_D[LOC],$A25),0)</f>
        <v>28333</v>
      </c>
      <c r="D25" s="41">
        <f>IFERROR(SUMIFS(D_D[ADP],D_D[MT],1,D_D[CAT],D$1,D_D[EP],-1, D_D[LOC],$A25),0)</f>
        <v>307.73</v>
      </c>
      <c r="E25" s="53">
        <f>IFERROR(SUMIFS(D_D[INV],D_D[MT],2,D_D[CAT],TA_21,D_D[EP],-1, D_D[LOC],$A25),0)</f>
        <v>61771</v>
      </c>
      <c r="F25" s="58">
        <f>IFERROR(SUMIFS(D_D[BL],D_D[MT],2,D_D[CAT],TA_21,D_D[EP],-1, D_D[LOC],$A25),0)</f>
        <v>13298</v>
      </c>
      <c r="G25" s="54">
        <f t="shared" si="4"/>
        <v>0.21527901442424438</v>
      </c>
      <c r="H25" s="58">
        <f>IFERROR(SUMIFS(D_D[INV],D_D[MT],2,D_D[CAT],TA_22,D_D[EP],-1, D_D[LOC],$A25),0)</f>
        <v>49607</v>
      </c>
      <c r="I25" s="58">
        <f>IFERROR(SUMIFS(D_D[BL],D_D[MT],2,D_D[CAT],TA_22,D_D[EP],-1, D_D[LOC],$A25),0)</f>
        <v>24755</v>
      </c>
      <c r="J25" s="54">
        <f t="shared" si="5"/>
        <v>0.49902231539903641</v>
      </c>
      <c r="K25" s="52">
        <f>IFERROR(SUMIFS(D_D[INV],D_D[MT],2,D_D[CAT],TA_23,D_D[EP],-1, D_D[LOC],$A25),0)</f>
        <v>15554</v>
      </c>
      <c r="L25" s="52">
        <f>IFERROR(SUMIFS(D_D[BL],D_D[MT],2,D_D[CAT],TA_23,D_D[EP],-1, D_D[LOC],$A25),0)</f>
        <v>12899</v>
      </c>
      <c r="M25" s="54">
        <f t="shared" si="6"/>
        <v>0.82930435900732935</v>
      </c>
      <c r="N25" s="52">
        <f>IFERROR(SUMIFS(D_D[INV],D_D[MT],2,D_D[CAT],TA_24,D_D[EP],-1, D_D[LOC],$A25),0)</f>
        <v>12628</v>
      </c>
      <c r="O25" s="52">
        <f>IFERROR(SUMIFS(D_D[BL],D_D[MT],2,D_D[CAT],TA_24,D_D[EP],-1, D_D[LOC],$A25),0)</f>
        <v>8989</v>
      </c>
      <c r="P25" s="54">
        <f t="shared" si="7"/>
        <v>0.71183085207475449</v>
      </c>
      <c r="Q25" s="52">
        <f>IFERROR(SUMIFS(D_D[INV],D_D[MT],2,D_D[CAT],TA_25,D_D[EP],-1, D_D[LOC],$A25),0)</f>
        <v>5152</v>
      </c>
      <c r="R25" s="55">
        <f>IFERROR(SUMIFS(D_D[INV],D_D[MT],2,D_D[CAT],TA_26,D_D[EP],-1, D_D[LOC],$A25),0)</f>
        <v>1046</v>
      </c>
      <c r="S25" s="55">
        <f>IFERROR(SUMIFS(D_D[INV],D_D[MT],7,D_D[CAT],2,D_D[EP],TA_20, D_D[LOC],$A25),0)</f>
        <v>48169</v>
      </c>
      <c r="T25" s="7"/>
    </row>
    <row r="26" spans="1:20" x14ac:dyDescent="0.2">
      <c r="A26" s="24" t="s">
        <v>134</v>
      </c>
      <c r="B26" s="110" t="s">
        <v>31</v>
      </c>
      <c r="C26" s="50">
        <f>IFERROR(SUMIFS(D_D[INV],D_D[MT],1,D_D[CAT],TA_20,D_D[EP],-1, D_D[LOC],$A26),0)</f>
        <v>3831</v>
      </c>
      <c r="D26" s="42">
        <f>IFERROR(SUMIFS(D_D[ADP],D_D[MT],1,D_D[CAT],D$1,D_D[EP],-1, D_D[LOC],$A26),0)</f>
        <v>501.57</v>
      </c>
      <c r="E26" s="39">
        <f>IFERROR(SUMIFS(D_D[INV],D_D[MT],2,D_D[CAT],TA_21,D_D[EP],-1, D_D[LOC],$A26),0)</f>
        <v>6045</v>
      </c>
      <c r="F26" s="36">
        <f>IFERROR(SUMIFS(D_D[BL],D_D[MT],2,D_D[CAT],TA_21,D_D[EP],-1, D_D[LOC],$A26),0)</f>
        <v>1678</v>
      </c>
      <c r="G26" s="56">
        <f t="shared" si="4"/>
        <v>0.27758478081058724</v>
      </c>
      <c r="H26" s="35">
        <f>IFERROR(SUMIFS(D_D[INV],D_D[MT],2,D_D[CAT],TA_22,D_D[EP],-1, D_D[LOC],$A26),0)</f>
        <v>5637</v>
      </c>
      <c r="I26" s="36">
        <f>IFERROR(SUMIFS(D_D[BL],D_D[MT],2,D_D[CAT],TA_22,D_D[EP],-1, D_D[LOC],$A26),0)</f>
        <v>4302</v>
      </c>
      <c r="J26" s="56">
        <f t="shared" si="5"/>
        <v>0.76317189994678025</v>
      </c>
      <c r="K26" s="46">
        <f>IFERROR(SUMIFS(D_D[INV],D_D[MT],2,D_D[CAT],TA_23,D_D[EP],-1, D_D[LOC],$A26),0)</f>
        <v>1712</v>
      </c>
      <c r="L26" s="47">
        <f>IFERROR(SUMIFS(D_D[BL],D_D[MT],2,D_D[CAT],TA_23,D_D[EP],-1, D_D[LOC],$A26),0)</f>
        <v>1645</v>
      </c>
      <c r="M26" s="56">
        <f t="shared" si="6"/>
        <v>0.96086448598130836</v>
      </c>
      <c r="N26" s="46">
        <f>IFERROR(SUMIFS(D_D[INV],D_D[MT],2,D_D[CAT],TA_24,D_D[EP],-1, D_D[LOC],$A26),0)</f>
        <v>1786</v>
      </c>
      <c r="O26" s="47">
        <f>IFERROR(SUMIFS(D_D[BL],D_D[MT],2,D_D[CAT],TA_24,D_D[EP],-1, D_D[LOC],$A26),0)</f>
        <v>1287</v>
      </c>
      <c r="P26" s="56">
        <f t="shared" si="7"/>
        <v>0.72060470324748038</v>
      </c>
      <c r="Q26" s="44">
        <f>IFERROR(SUMIFS(D_D[INV],D_D[MT],2,D_D[CAT],TA_25,D_D[EP],-1, D_D[LOC],$A26),0)</f>
        <v>0</v>
      </c>
      <c r="R26" s="44">
        <f>IFERROR(SUMIFS(D_D[INV],D_D[MT],2,D_D[CAT],TA_26,D_D[EP],-1, D_D[LOC],$A26),0)</f>
        <v>214</v>
      </c>
      <c r="S26" s="44">
        <f>IFERROR(SUMIFS(D_D[INV],D_D[MT],7,D_D[CAT],2,D_D[EP],TA_20, D_D[LOC],$A26),0)</f>
        <v>8226</v>
      </c>
      <c r="T26" s="7"/>
    </row>
    <row r="27" spans="1:20" x14ac:dyDescent="0.2">
      <c r="A27" s="24" t="s">
        <v>131</v>
      </c>
      <c r="B27" s="110" t="s">
        <v>32</v>
      </c>
      <c r="C27" s="50">
        <f>IFERROR(SUMIFS(D_D[INV],D_D[MT],1,D_D[CAT],TA_20,D_D[EP],-1, D_D[LOC],$A27),0)</f>
        <v>4264</v>
      </c>
      <c r="D27" s="42">
        <f>IFERROR(SUMIFS(D_D[ADP],D_D[MT],1,D_D[CAT],D$1,D_D[EP],-1, D_D[LOC],$A27),0)</f>
        <v>304.56</v>
      </c>
      <c r="E27" s="39">
        <f>IFERROR(SUMIFS(D_D[INV],D_D[MT],2,D_D[CAT],TA_21,D_D[EP],-1, D_D[LOC],$A27),0)</f>
        <v>9062</v>
      </c>
      <c r="F27" s="36">
        <f>IFERROR(SUMIFS(D_D[BL],D_D[MT],2,D_D[CAT],TA_21,D_D[EP],-1, D_D[LOC],$A27),0)</f>
        <v>1919</v>
      </c>
      <c r="G27" s="56">
        <f t="shared" si="4"/>
        <v>0.21176340763628337</v>
      </c>
      <c r="H27" s="35">
        <f>IFERROR(SUMIFS(D_D[INV],D_D[MT],2,D_D[CAT],TA_22,D_D[EP],-1, D_D[LOC],$A27),0)</f>
        <v>6703</v>
      </c>
      <c r="I27" s="36">
        <f>IFERROR(SUMIFS(D_D[BL],D_D[MT],2,D_D[CAT],TA_22,D_D[EP],-1, D_D[LOC],$A27),0)</f>
        <v>3345</v>
      </c>
      <c r="J27" s="56">
        <f t="shared" si="5"/>
        <v>0.49903028494703866</v>
      </c>
      <c r="K27" s="46">
        <f>IFERROR(SUMIFS(D_D[INV],D_D[MT],2,D_D[CAT],TA_23,D_D[EP],-1, D_D[LOC],$A27),0)</f>
        <v>1936</v>
      </c>
      <c r="L27" s="47">
        <f>IFERROR(SUMIFS(D_D[BL],D_D[MT],2,D_D[CAT],TA_23,D_D[EP],-1, D_D[LOC],$A27),0)</f>
        <v>1885</v>
      </c>
      <c r="M27" s="56">
        <f t="shared" si="6"/>
        <v>0.97365702479338845</v>
      </c>
      <c r="N27" s="46">
        <f>IFERROR(SUMIFS(D_D[INV],D_D[MT],2,D_D[CAT],TA_24,D_D[EP],-1, D_D[LOC],$A27),0)</f>
        <v>2891</v>
      </c>
      <c r="O27" s="47">
        <f>IFERROR(SUMIFS(D_D[BL],D_D[MT],2,D_D[CAT],TA_24,D_D[EP],-1, D_D[LOC],$A27),0)</f>
        <v>2317</v>
      </c>
      <c r="P27" s="56">
        <f t="shared" si="7"/>
        <v>0.801452784503632</v>
      </c>
      <c r="Q27" s="44">
        <f>IFERROR(SUMIFS(D_D[INV],D_D[MT],2,D_D[CAT],TA_25,D_D[EP],-1, D_D[LOC],$A27),0)</f>
        <v>1</v>
      </c>
      <c r="R27" s="44">
        <f>IFERROR(SUMIFS(D_D[INV],D_D[MT],2,D_D[CAT],TA_26,D_D[EP],-1, D_D[LOC],$A27),0)</f>
        <v>328</v>
      </c>
      <c r="S27" s="44">
        <f>IFERROR(SUMIFS(D_D[INV],D_D[MT],7,D_D[CAT],2,D_D[EP],TA_20, D_D[LOC],$A27),0)</f>
        <v>11617</v>
      </c>
      <c r="T27" s="7"/>
    </row>
    <row r="28" spans="1:20" x14ac:dyDescent="0.2">
      <c r="A28" s="24" t="s">
        <v>138</v>
      </c>
      <c r="B28" s="110" t="s">
        <v>35</v>
      </c>
      <c r="C28" s="50">
        <f>IFERROR(SUMIFS(D_D[INV],D_D[MT],1,D_D[CAT],TA_20,D_D[EP],-1, D_D[LOC],$A28),0)</f>
        <v>597</v>
      </c>
      <c r="D28" s="42">
        <f>IFERROR(SUMIFS(D_D[ADP],D_D[MT],1,D_D[CAT],D$1,D_D[EP],-1, D_D[LOC],$A28),0)</f>
        <v>109.36</v>
      </c>
      <c r="E28" s="39">
        <f>IFERROR(SUMIFS(D_D[INV],D_D[MT],2,D_D[CAT],TA_21,D_D[EP],-1, D_D[LOC],$A28),0)</f>
        <v>2839</v>
      </c>
      <c r="F28" s="36">
        <f>IFERROR(SUMIFS(D_D[BL],D_D[MT],2,D_D[CAT],TA_21,D_D[EP],-1, D_D[LOC],$A28),0)</f>
        <v>501</v>
      </c>
      <c r="G28" s="56">
        <f t="shared" si="4"/>
        <v>0.17647058823529413</v>
      </c>
      <c r="H28" s="35">
        <f>IFERROR(SUMIFS(D_D[INV],D_D[MT],2,D_D[CAT],TA_22,D_D[EP],-1, D_D[LOC],$A28),0)</f>
        <v>1031</v>
      </c>
      <c r="I28" s="36">
        <f>IFERROR(SUMIFS(D_D[BL],D_D[MT],2,D_D[CAT],TA_22,D_D[EP],-1, D_D[LOC],$A28),0)</f>
        <v>289</v>
      </c>
      <c r="J28" s="56">
        <f t="shared" si="5"/>
        <v>0.28031037827352084</v>
      </c>
      <c r="K28" s="46">
        <f>IFERROR(SUMIFS(D_D[INV],D_D[MT],2,D_D[CAT],TA_23,D_D[EP],-1, D_D[LOC],$A28),0)</f>
        <v>197</v>
      </c>
      <c r="L28" s="47">
        <f>IFERROR(SUMIFS(D_D[BL],D_D[MT],2,D_D[CAT],TA_23,D_D[EP],-1, D_D[LOC],$A28),0)</f>
        <v>119</v>
      </c>
      <c r="M28" s="56">
        <f t="shared" si="6"/>
        <v>0.60406091370558379</v>
      </c>
      <c r="N28" s="46">
        <f>IFERROR(SUMIFS(D_D[INV],D_D[MT],2,D_D[CAT],TA_24,D_D[EP],-1, D_D[LOC],$A28),0)</f>
        <v>217</v>
      </c>
      <c r="O28" s="47">
        <f>IFERROR(SUMIFS(D_D[BL],D_D[MT],2,D_D[CAT],TA_24,D_D[EP],-1, D_D[LOC],$A28),0)</f>
        <v>99</v>
      </c>
      <c r="P28" s="56">
        <f t="shared" si="7"/>
        <v>0.45622119815668205</v>
      </c>
      <c r="Q28" s="44">
        <f>IFERROR(SUMIFS(D_D[INV],D_D[MT],2,D_D[CAT],TA_25,D_D[EP],-1, D_D[LOC],$A28),0)</f>
        <v>0</v>
      </c>
      <c r="R28" s="44">
        <f>IFERROR(SUMIFS(D_D[INV],D_D[MT],2,D_D[CAT],TA_26,D_D[EP],-1, D_D[LOC],$A28),0)</f>
        <v>12</v>
      </c>
      <c r="S28" s="44">
        <f>IFERROR(SUMIFS(D_D[INV],D_D[MT],7,D_D[CAT],2,D_D[EP],TA_20, D_D[LOC],$A28),0)</f>
        <v>1390</v>
      </c>
      <c r="T28" s="7"/>
    </row>
    <row r="29" spans="1:20" x14ac:dyDescent="0.2">
      <c r="A29" s="24" t="s">
        <v>135</v>
      </c>
      <c r="B29" s="110" t="s">
        <v>36</v>
      </c>
      <c r="C29" s="50">
        <f>IFERROR(SUMIFS(D_D[INV],D_D[MT],1,D_D[CAT],TA_20,D_D[EP],-1, D_D[LOC],$A29),0)</f>
        <v>2295</v>
      </c>
      <c r="D29" s="42">
        <f>IFERROR(SUMIFS(D_D[ADP],D_D[MT],1,D_D[CAT],D$1,D_D[EP],-1, D_D[LOC],$A29),0)</f>
        <v>371.08</v>
      </c>
      <c r="E29" s="39">
        <f>IFERROR(SUMIFS(D_D[INV],D_D[MT],2,D_D[CAT],TA_21,D_D[EP],-1, D_D[LOC],$A29),0)</f>
        <v>7448</v>
      </c>
      <c r="F29" s="36">
        <f>IFERROR(SUMIFS(D_D[BL],D_D[MT],2,D_D[CAT],TA_21,D_D[EP],-1, D_D[LOC],$A29),0)</f>
        <v>1908</v>
      </c>
      <c r="G29" s="56">
        <f t="shared" si="4"/>
        <v>0.2561761546723953</v>
      </c>
      <c r="H29" s="35">
        <f>IFERROR(SUMIFS(D_D[INV],D_D[MT],2,D_D[CAT],TA_22,D_D[EP],-1, D_D[LOC],$A29),0)</f>
        <v>4940</v>
      </c>
      <c r="I29" s="36">
        <f>IFERROR(SUMIFS(D_D[BL],D_D[MT],2,D_D[CAT],TA_22,D_D[EP],-1, D_D[LOC],$A29),0)</f>
        <v>2578</v>
      </c>
      <c r="J29" s="56">
        <f t="shared" si="5"/>
        <v>0.5218623481781377</v>
      </c>
      <c r="K29" s="46">
        <f>IFERROR(SUMIFS(D_D[INV],D_D[MT],2,D_D[CAT],TA_23,D_D[EP],-1, D_D[LOC],$A29),0)</f>
        <v>1820</v>
      </c>
      <c r="L29" s="47">
        <f>IFERROR(SUMIFS(D_D[BL],D_D[MT],2,D_D[CAT],TA_23,D_D[EP],-1, D_D[LOC],$A29),0)</f>
        <v>1647</v>
      </c>
      <c r="M29" s="56">
        <f t="shared" si="6"/>
        <v>0.90494505494505495</v>
      </c>
      <c r="N29" s="46">
        <f>IFERROR(SUMIFS(D_D[INV],D_D[MT],2,D_D[CAT],TA_24,D_D[EP],-1, D_D[LOC],$A29),0)</f>
        <v>815</v>
      </c>
      <c r="O29" s="47">
        <f>IFERROR(SUMIFS(D_D[BL],D_D[MT],2,D_D[CAT],TA_24,D_D[EP],-1, D_D[LOC],$A29),0)</f>
        <v>588</v>
      </c>
      <c r="P29" s="56">
        <f t="shared" si="7"/>
        <v>0.72147239263803686</v>
      </c>
      <c r="Q29" s="44">
        <f>IFERROR(SUMIFS(D_D[INV],D_D[MT],2,D_D[CAT],TA_25,D_D[EP],-1, D_D[LOC],$A29),0)</f>
        <v>1</v>
      </c>
      <c r="R29" s="44">
        <f>IFERROR(SUMIFS(D_D[INV],D_D[MT],2,D_D[CAT],TA_26,D_D[EP],-1, D_D[LOC],$A29),0)</f>
        <v>185</v>
      </c>
      <c r="S29" s="44">
        <f>IFERROR(SUMIFS(D_D[INV],D_D[MT],7,D_D[CAT],2,D_D[EP],TA_20, D_D[LOC],$A29),0)</f>
        <v>4338</v>
      </c>
      <c r="T29" s="7"/>
    </row>
    <row r="30" spans="1:20" x14ac:dyDescent="0.2">
      <c r="A30" s="24" t="s">
        <v>162</v>
      </c>
      <c r="B30" s="110" t="s">
        <v>37</v>
      </c>
      <c r="C30" s="50">
        <f>IFERROR(SUMIFS(D_D[INV],D_D[MT],1,D_D[CAT],TA_20,D_D[EP],-1, D_D[LOC],$A30),0)</f>
        <v>260</v>
      </c>
      <c r="D30" s="42">
        <f>IFERROR(SUMIFS(D_D[ADP],D_D[MT],1,D_D[CAT],D$1,D_D[EP],-1, D_D[LOC],$A30),0)</f>
        <v>68.709999999999994</v>
      </c>
      <c r="E30" s="39">
        <f>IFERROR(SUMIFS(D_D[INV],D_D[MT],2,D_D[CAT],TA_21,D_D[EP],-1, D_D[LOC],$A30),0)</f>
        <v>1361</v>
      </c>
      <c r="F30" s="36">
        <f>IFERROR(SUMIFS(D_D[BL],D_D[MT],2,D_D[CAT],TA_21,D_D[EP],-1, D_D[LOC],$A30),0)</f>
        <v>228</v>
      </c>
      <c r="G30" s="56">
        <f t="shared" si="4"/>
        <v>0.16752387950036737</v>
      </c>
      <c r="H30" s="35">
        <f>IFERROR(SUMIFS(D_D[INV],D_D[MT],2,D_D[CAT],TA_22,D_D[EP],-1, D_D[LOC],$A30),0)</f>
        <v>517</v>
      </c>
      <c r="I30" s="36">
        <f>IFERROR(SUMIFS(D_D[BL],D_D[MT],2,D_D[CAT],TA_22,D_D[EP],-1, D_D[LOC],$A30),0)</f>
        <v>42</v>
      </c>
      <c r="J30" s="56">
        <f t="shared" si="5"/>
        <v>8.1237911025145063E-2</v>
      </c>
      <c r="K30" s="46">
        <f>IFERROR(SUMIFS(D_D[INV],D_D[MT],2,D_D[CAT],TA_23,D_D[EP],-1, D_D[LOC],$A30),0)</f>
        <v>90</v>
      </c>
      <c r="L30" s="47">
        <f>IFERROR(SUMIFS(D_D[BL],D_D[MT],2,D_D[CAT],TA_23,D_D[EP],-1, D_D[LOC],$A30),0)</f>
        <v>38</v>
      </c>
      <c r="M30" s="56">
        <f t="shared" si="6"/>
        <v>0.42222222222222222</v>
      </c>
      <c r="N30" s="46">
        <f>IFERROR(SUMIFS(D_D[INV],D_D[MT],2,D_D[CAT],TA_24,D_D[EP],-1, D_D[LOC],$A30),0)</f>
        <v>86</v>
      </c>
      <c r="O30" s="47">
        <f>IFERROR(SUMIFS(D_D[BL],D_D[MT],2,D_D[CAT],TA_24,D_D[EP],-1, D_D[LOC],$A30),0)</f>
        <v>47</v>
      </c>
      <c r="P30" s="56">
        <f t="shared" si="7"/>
        <v>0.54651162790697672</v>
      </c>
      <c r="Q30" s="44">
        <f>IFERROR(SUMIFS(D_D[INV],D_D[MT],2,D_D[CAT],TA_25,D_D[EP],-1, D_D[LOC],$A30),0)</f>
        <v>0</v>
      </c>
      <c r="R30" s="44">
        <f>IFERROR(SUMIFS(D_D[INV],D_D[MT],2,D_D[CAT],TA_26,D_D[EP],-1, D_D[LOC],$A30),0)</f>
        <v>1</v>
      </c>
      <c r="S30" s="44">
        <f>IFERROR(SUMIFS(D_D[INV],D_D[MT],7,D_D[CAT],2,D_D[EP],TA_20, D_D[LOC],$A30),0)</f>
        <v>497</v>
      </c>
      <c r="T30" s="7"/>
    </row>
    <row r="31" spans="1:20" x14ac:dyDescent="0.2">
      <c r="A31" s="24" t="s">
        <v>132</v>
      </c>
      <c r="B31" s="110" t="s">
        <v>42</v>
      </c>
      <c r="C31" s="50">
        <f>IFERROR(SUMIFS(D_D[INV],D_D[MT],1,D_D[CAT],TA_20,D_D[EP],-1, D_D[LOC],$A31),0)</f>
        <v>4328</v>
      </c>
      <c r="D31" s="42">
        <f>IFERROR(SUMIFS(D_D[ADP],D_D[MT],1,D_D[CAT],D$1,D_D[EP],-1, D_D[LOC],$A31),0)</f>
        <v>546.94000000000005</v>
      </c>
      <c r="E31" s="39">
        <f>IFERROR(SUMIFS(D_D[INV],D_D[MT],2,D_D[CAT],TA_21,D_D[EP],-1, D_D[LOC],$A31),0)</f>
        <v>5318</v>
      </c>
      <c r="F31" s="36">
        <f>IFERROR(SUMIFS(D_D[BL],D_D[MT],2,D_D[CAT],TA_21,D_D[EP],-1, D_D[LOC],$A31),0)</f>
        <v>976</v>
      </c>
      <c r="G31" s="56">
        <f t="shared" si="4"/>
        <v>0.18352764197066565</v>
      </c>
      <c r="H31" s="35">
        <f>IFERROR(SUMIFS(D_D[INV],D_D[MT],2,D_D[CAT],TA_22,D_D[EP],-1, D_D[LOC],$A31),0)</f>
        <v>7091</v>
      </c>
      <c r="I31" s="36">
        <f>IFERROR(SUMIFS(D_D[BL],D_D[MT],2,D_D[CAT],TA_22,D_D[EP],-1, D_D[LOC],$A31),0)</f>
        <v>4670</v>
      </c>
      <c r="J31" s="56">
        <f t="shared" si="5"/>
        <v>0.65858130023974049</v>
      </c>
      <c r="K31" s="46">
        <f>IFERROR(SUMIFS(D_D[INV],D_D[MT],2,D_D[CAT],TA_23,D_D[EP],-1, D_D[LOC],$A31),0)</f>
        <v>1866</v>
      </c>
      <c r="L31" s="47">
        <f>IFERROR(SUMIFS(D_D[BL],D_D[MT],2,D_D[CAT],TA_23,D_D[EP],-1, D_D[LOC],$A31),0)</f>
        <v>1565</v>
      </c>
      <c r="M31" s="56">
        <f t="shared" si="6"/>
        <v>0.8386923901393355</v>
      </c>
      <c r="N31" s="46">
        <f>IFERROR(SUMIFS(D_D[INV],D_D[MT],2,D_D[CAT],TA_24,D_D[EP],-1, D_D[LOC],$A31),0)</f>
        <v>2827</v>
      </c>
      <c r="O31" s="47">
        <f>IFERROR(SUMIFS(D_D[BL],D_D[MT],2,D_D[CAT],TA_24,D_D[EP],-1, D_D[LOC],$A31),0)</f>
        <v>2176</v>
      </c>
      <c r="P31" s="56">
        <f t="shared" si="7"/>
        <v>0.76972055182171917</v>
      </c>
      <c r="Q31" s="44">
        <f>IFERROR(SUMIFS(D_D[INV],D_D[MT],2,D_D[CAT],TA_25,D_D[EP],-1, D_D[LOC],$A31),0)</f>
        <v>1</v>
      </c>
      <c r="R31" s="44">
        <f>IFERROR(SUMIFS(D_D[INV],D_D[MT],2,D_D[CAT],TA_26,D_D[EP],-1, D_D[LOC],$A31),0)</f>
        <v>240</v>
      </c>
      <c r="S31" s="44">
        <f>IFERROR(SUMIFS(D_D[INV],D_D[MT],7,D_D[CAT],2,D_D[EP],TA_20, D_D[LOC],$A31),0)</f>
        <v>8087</v>
      </c>
      <c r="T31" s="7"/>
    </row>
    <row r="32" spans="1:20" x14ac:dyDescent="0.2">
      <c r="A32" s="24" t="s">
        <v>139</v>
      </c>
      <c r="B32" s="110" t="s">
        <v>44</v>
      </c>
      <c r="C32" s="50">
        <f>IFERROR(SUMIFS(D_D[INV],D_D[MT],1,D_D[CAT],TA_20,D_D[EP],-1, D_D[LOC],$A32),0)</f>
        <v>1130</v>
      </c>
      <c r="D32" s="42">
        <f>IFERROR(SUMIFS(D_D[ADP],D_D[MT],1,D_D[CAT],D$1,D_D[EP],-1, D_D[LOC],$A32),0)</f>
        <v>102.68</v>
      </c>
      <c r="E32" s="39">
        <f>IFERROR(SUMIFS(D_D[INV],D_D[MT],2,D_D[CAT],TA_21,D_D[EP],-1, D_D[LOC],$A32),0)</f>
        <v>1862</v>
      </c>
      <c r="F32" s="36">
        <f>IFERROR(SUMIFS(D_D[BL],D_D[MT],2,D_D[CAT],TA_21,D_D[EP],-1, D_D[LOC],$A32),0)</f>
        <v>260</v>
      </c>
      <c r="G32" s="56">
        <f t="shared" si="4"/>
        <v>0.13963480128893663</v>
      </c>
      <c r="H32" s="35">
        <f>IFERROR(SUMIFS(D_D[INV],D_D[MT],2,D_D[CAT],TA_22,D_D[EP],-1, D_D[LOC],$A32),0)</f>
        <v>2082</v>
      </c>
      <c r="I32" s="36">
        <f>IFERROR(SUMIFS(D_D[BL],D_D[MT],2,D_D[CAT],TA_22,D_D[EP],-1, D_D[LOC],$A32),0)</f>
        <v>614</v>
      </c>
      <c r="J32" s="56">
        <f t="shared" si="5"/>
        <v>0.29490874159462055</v>
      </c>
      <c r="K32" s="46">
        <f>IFERROR(SUMIFS(D_D[INV],D_D[MT],2,D_D[CAT],TA_23,D_D[EP],-1, D_D[LOC],$A32),0)</f>
        <v>715</v>
      </c>
      <c r="L32" s="47">
        <f>IFERROR(SUMIFS(D_D[BL],D_D[MT],2,D_D[CAT],TA_23,D_D[EP],-1, D_D[LOC],$A32),0)</f>
        <v>424</v>
      </c>
      <c r="M32" s="56">
        <f t="shared" si="6"/>
        <v>0.593006993006993</v>
      </c>
      <c r="N32" s="46">
        <f>IFERROR(SUMIFS(D_D[INV],D_D[MT],2,D_D[CAT],TA_24,D_D[EP],-1, D_D[LOC],$A32),0)</f>
        <v>504</v>
      </c>
      <c r="O32" s="47">
        <f>IFERROR(SUMIFS(D_D[BL],D_D[MT],2,D_D[CAT],TA_24,D_D[EP],-1, D_D[LOC],$A32),0)</f>
        <v>298</v>
      </c>
      <c r="P32" s="56">
        <f t="shared" si="7"/>
        <v>0.59126984126984128</v>
      </c>
      <c r="Q32" s="44">
        <f>IFERROR(SUMIFS(D_D[INV],D_D[MT],2,D_D[CAT],TA_25,D_D[EP],-1, D_D[LOC],$A32),0)</f>
        <v>1</v>
      </c>
      <c r="R32" s="44">
        <f>IFERROR(SUMIFS(D_D[INV],D_D[MT],2,D_D[CAT],TA_26,D_D[EP],-1, D_D[LOC],$A32),0)</f>
        <v>12</v>
      </c>
      <c r="S32" s="44">
        <f>IFERROR(SUMIFS(D_D[INV],D_D[MT],7,D_D[CAT],2,D_D[EP],TA_20, D_D[LOC],$A32),0)</f>
        <v>1030</v>
      </c>
      <c r="T32" s="7"/>
    </row>
    <row r="33" spans="1:20" x14ac:dyDescent="0.2">
      <c r="A33" s="24" t="s">
        <v>136</v>
      </c>
      <c r="B33" s="110" t="s">
        <v>50</v>
      </c>
      <c r="C33" s="50">
        <f>IFERROR(SUMIFS(D_D[INV],D_D[MT],1,D_D[CAT],TA_20,D_D[EP],-1, D_D[LOC],$A33),0)</f>
        <v>4264</v>
      </c>
      <c r="D33" s="42">
        <f>IFERROR(SUMIFS(D_D[ADP],D_D[MT],1,D_D[CAT],D$1,D_D[EP],-1, D_D[LOC],$A33),0)</f>
        <v>146.94999999999999</v>
      </c>
      <c r="E33" s="39">
        <f>IFERROR(SUMIFS(D_D[INV],D_D[MT],2,D_D[CAT],TA_21,D_D[EP],-1, D_D[LOC],$A33),0)</f>
        <v>6751</v>
      </c>
      <c r="F33" s="36">
        <f>IFERROR(SUMIFS(D_D[BL],D_D[MT],2,D_D[CAT],TA_21,D_D[EP],-1, D_D[LOC],$A33),0)</f>
        <v>1396</v>
      </c>
      <c r="G33" s="56">
        <f t="shared" si="4"/>
        <v>0.20678418012146349</v>
      </c>
      <c r="H33" s="35">
        <f>IFERROR(SUMIFS(D_D[INV],D_D[MT],2,D_D[CAT],TA_22,D_D[EP],-1, D_D[LOC],$A33),0)</f>
        <v>6449</v>
      </c>
      <c r="I33" s="36">
        <f>IFERROR(SUMIFS(D_D[BL],D_D[MT],2,D_D[CAT],TA_22,D_D[EP],-1, D_D[LOC],$A33),0)</f>
        <v>2080</v>
      </c>
      <c r="J33" s="56">
        <f t="shared" si="5"/>
        <v>0.32253062490308576</v>
      </c>
      <c r="K33" s="46">
        <f>IFERROR(SUMIFS(D_D[INV],D_D[MT],2,D_D[CAT],TA_23,D_D[EP],-1, D_D[LOC],$A33),0)</f>
        <v>891</v>
      </c>
      <c r="L33" s="47">
        <f>IFERROR(SUMIFS(D_D[BL],D_D[MT],2,D_D[CAT],TA_23,D_D[EP],-1, D_D[LOC],$A33),0)</f>
        <v>642</v>
      </c>
      <c r="M33" s="56">
        <f t="shared" si="6"/>
        <v>0.72053872053872059</v>
      </c>
      <c r="N33" s="46">
        <f>IFERROR(SUMIFS(D_D[INV],D_D[MT],2,D_D[CAT],TA_24,D_D[EP],-1, D_D[LOC],$A33),0)</f>
        <v>724</v>
      </c>
      <c r="O33" s="47">
        <f>IFERROR(SUMIFS(D_D[BL],D_D[MT],2,D_D[CAT],TA_24,D_D[EP],-1, D_D[LOC],$A33),0)</f>
        <v>401</v>
      </c>
      <c r="P33" s="56">
        <f t="shared" si="7"/>
        <v>0.55386740331491713</v>
      </c>
      <c r="Q33" s="44">
        <f>IFERROR(SUMIFS(D_D[INV],D_D[MT],2,D_D[CAT],TA_25,D_D[EP],-1, D_D[LOC],$A33),0)</f>
        <v>5095</v>
      </c>
      <c r="R33" s="44">
        <f>IFERROR(SUMIFS(D_D[INV],D_D[MT],2,D_D[CAT],TA_26,D_D[EP],-1, D_D[LOC],$A33),0)</f>
        <v>0</v>
      </c>
      <c r="S33" s="44">
        <f>IFERROR(SUMIFS(D_D[INV],D_D[MT],7,D_D[CAT],2,D_D[EP],TA_20, D_D[LOC],$A33),0)</f>
        <v>2908</v>
      </c>
      <c r="T33" s="7"/>
    </row>
    <row r="34" spans="1:20" x14ac:dyDescent="0.2">
      <c r="A34" s="24" t="s">
        <v>163</v>
      </c>
      <c r="B34" s="110" t="s">
        <v>68</v>
      </c>
      <c r="C34" s="50">
        <f>IFERROR(SUMIFS(D_D[INV],D_D[MT],1,D_D[CAT],TA_20,D_D[EP],-1, D_D[LOC],$A34),0)</f>
        <v>182</v>
      </c>
      <c r="D34" s="42">
        <f>IFERROR(SUMIFS(D_D[ADP],D_D[MT],1,D_D[CAT],D$1,D_D[EP],-1, D_D[LOC],$A34),0)</f>
        <v>101.56</v>
      </c>
      <c r="E34" s="39">
        <f>IFERROR(SUMIFS(D_D[INV],D_D[MT],2,D_D[CAT],TA_21,D_D[EP],-1, D_D[LOC],$A34),0)</f>
        <v>1280</v>
      </c>
      <c r="F34" s="36">
        <f>IFERROR(SUMIFS(D_D[BL],D_D[MT],2,D_D[CAT],TA_21,D_D[EP],-1, D_D[LOC],$A34),0)</f>
        <v>308</v>
      </c>
      <c r="G34" s="56">
        <f t="shared" si="4"/>
        <v>0.24062500000000001</v>
      </c>
      <c r="H34" s="35">
        <f>IFERROR(SUMIFS(D_D[INV],D_D[MT],2,D_D[CAT],TA_22,D_D[EP],-1, D_D[LOC],$A34),0)</f>
        <v>436</v>
      </c>
      <c r="I34" s="36">
        <f>IFERROR(SUMIFS(D_D[BL],D_D[MT],2,D_D[CAT],TA_22,D_D[EP],-1, D_D[LOC],$A34),0)</f>
        <v>74</v>
      </c>
      <c r="J34" s="56">
        <f t="shared" si="5"/>
        <v>0.16972477064220184</v>
      </c>
      <c r="K34" s="46">
        <f>IFERROR(SUMIFS(D_D[INV],D_D[MT],2,D_D[CAT],TA_23,D_D[EP],-1, D_D[LOC],$A34),0)</f>
        <v>390</v>
      </c>
      <c r="L34" s="47">
        <f>IFERROR(SUMIFS(D_D[BL],D_D[MT],2,D_D[CAT],TA_23,D_D[EP],-1, D_D[LOC],$A34),0)</f>
        <v>197</v>
      </c>
      <c r="M34" s="56">
        <f t="shared" si="6"/>
        <v>0.50512820512820511</v>
      </c>
      <c r="N34" s="46">
        <f>IFERROR(SUMIFS(D_D[INV],D_D[MT],2,D_D[CAT],TA_24,D_D[EP],-1, D_D[LOC],$A34),0)</f>
        <v>52</v>
      </c>
      <c r="O34" s="47">
        <f>IFERROR(SUMIFS(D_D[BL],D_D[MT],2,D_D[CAT],TA_24,D_D[EP],-1, D_D[LOC],$A34),0)</f>
        <v>23</v>
      </c>
      <c r="P34" s="56">
        <f t="shared" si="7"/>
        <v>0.44230769230769229</v>
      </c>
      <c r="Q34" s="44">
        <f>IFERROR(SUMIFS(D_D[INV],D_D[MT],2,D_D[CAT],TA_25,D_D[EP],-1, D_D[LOC],$A34),0)</f>
        <v>0</v>
      </c>
      <c r="R34" s="44">
        <f>IFERROR(SUMIFS(D_D[INV],D_D[MT],2,D_D[CAT],TA_26,D_D[EP],-1, D_D[LOC],$A34),0)</f>
        <v>0</v>
      </c>
      <c r="S34" s="44">
        <f>IFERROR(SUMIFS(D_D[INV],D_D[MT],7,D_D[CAT],2,D_D[EP],TA_20, D_D[LOC],$A34),0)</f>
        <v>232</v>
      </c>
      <c r="T34" s="7"/>
    </row>
    <row r="35" spans="1:20" x14ac:dyDescent="0.2">
      <c r="A35" s="24" t="s">
        <v>137</v>
      </c>
      <c r="B35" s="110" t="s">
        <v>69</v>
      </c>
      <c r="C35" s="50">
        <f>IFERROR(SUMIFS(D_D[INV],D_D[MT],1,D_D[CAT],TA_20,D_D[EP],-1, D_D[LOC],$A35),0)</f>
        <v>3073</v>
      </c>
      <c r="D35" s="42">
        <f>IFERROR(SUMIFS(D_D[ADP],D_D[MT],1,D_D[CAT],D$1,D_D[EP],-1, D_D[LOC],$A35),0)</f>
        <v>252.49</v>
      </c>
      <c r="E35" s="39">
        <f>IFERROR(SUMIFS(D_D[INV],D_D[MT],2,D_D[CAT],TA_21,D_D[EP],-1, D_D[LOC],$A35),0)</f>
        <v>5762</v>
      </c>
      <c r="F35" s="36">
        <f>IFERROR(SUMIFS(D_D[BL],D_D[MT],2,D_D[CAT],TA_21,D_D[EP],-1, D_D[LOC],$A35),0)</f>
        <v>1517</v>
      </c>
      <c r="G35" s="56">
        <f t="shared" si="4"/>
        <v>0.26327664005553625</v>
      </c>
      <c r="H35" s="35">
        <f>IFERROR(SUMIFS(D_D[INV],D_D[MT],2,D_D[CAT],TA_22,D_D[EP],-1, D_D[LOC],$A35),0)</f>
        <v>5303</v>
      </c>
      <c r="I35" s="36">
        <f>IFERROR(SUMIFS(D_D[BL],D_D[MT],2,D_D[CAT],TA_22,D_D[EP],-1, D_D[LOC],$A35),0)</f>
        <v>3185</v>
      </c>
      <c r="J35" s="56">
        <f t="shared" si="5"/>
        <v>0.60060343201961153</v>
      </c>
      <c r="K35" s="46">
        <f>IFERROR(SUMIFS(D_D[INV],D_D[MT],2,D_D[CAT],TA_23,D_D[EP],-1, D_D[LOC],$A35),0)</f>
        <v>1987</v>
      </c>
      <c r="L35" s="47">
        <f>IFERROR(SUMIFS(D_D[BL],D_D[MT],2,D_D[CAT],TA_23,D_D[EP],-1, D_D[LOC],$A35),0)</f>
        <v>1821</v>
      </c>
      <c r="M35" s="56">
        <f t="shared" si="6"/>
        <v>0.91645697030699547</v>
      </c>
      <c r="N35" s="46">
        <f>IFERROR(SUMIFS(D_D[INV],D_D[MT],2,D_D[CAT],TA_24,D_D[EP],-1, D_D[LOC],$A35),0)</f>
        <v>1283</v>
      </c>
      <c r="O35" s="47">
        <f>IFERROR(SUMIFS(D_D[BL],D_D[MT],2,D_D[CAT],TA_24,D_D[EP],-1, D_D[LOC],$A35),0)</f>
        <v>994</v>
      </c>
      <c r="P35" s="56">
        <f t="shared" si="7"/>
        <v>0.77474668745128605</v>
      </c>
      <c r="Q35" s="44">
        <f>IFERROR(SUMIFS(D_D[INV],D_D[MT],2,D_D[CAT],TA_25,D_D[EP],-1, D_D[LOC],$A35),0)</f>
        <v>2</v>
      </c>
      <c r="R35" s="44">
        <f>IFERROR(SUMIFS(D_D[INV],D_D[MT],2,D_D[CAT],TA_26,D_D[EP],-1, D_D[LOC],$A35),0)</f>
        <v>51</v>
      </c>
      <c r="S35" s="44">
        <f>IFERROR(SUMIFS(D_D[INV],D_D[MT],7,D_D[CAT],2,D_D[EP],TA_20, D_D[LOC],$A35),0)</f>
        <v>5210</v>
      </c>
      <c r="T35" s="7"/>
    </row>
    <row r="36" spans="1:20" x14ac:dyDescent="0.2">
      <c r="A36" s="9">
        <v>335</v>
      </c>
      <c r="B36" s="110" t="s">
        <v>70</v>
      </c>
      <c r="C36" s="59">
        <f>IFERROR(SUMIFS(D_D[INV],D_D[MT],1,D_D[CAT],TA_20,D_D[EP],-1, D_D[LOC],$A36),0)</f>
        <v>2388</v>
      </c>
      <c r="D36" s="60">
        <f>IFERROR(SUMIFS(D_D[ADP],D_D[MT],1,D_D[CAT],D$1,D_D[EP],-1, D_D[LOC],$A36),0)</f>
        <v>132.68</v>
      </c>
      <c r="E36" s="61">
        <f>IFERROR(SUMIFS(D_D[INV],D_D[MT],2,D_D[CAT],TA_21,D_D[EP],-1, D_D[LOC],$A36),0)</f>
        <v>11218</v>
      </c>
      <c r="F36" s="62">
        <f>IFERROR(SUMIFS(D_D[BL],D_D[MT],2,D_D[CAT],TA_21,D_D[EP],-1, D_D[LOC],$A36),0)</f>
        <v>2116</v>
      </c>
      <c r="G36" s="63">
        <f t="shared" si="4"/>
        <v>0.18862542342663577</v>
      </c>
      <c r="H36" s="64">
        <f>IFERROR(SUMIFS(D_D[INV],D_D[MT],2,D_D[CAT],TA_22,D_D[EP],-1, D_D[LOC],$A36),0)</f>
        <v>6966</v>
      </c>
      <c r="I36" s="62">
        <f>IFERROR(SUMIFS(D_D[BL],D_D[MT],2,D_D[CAT],TA_22,D_D[EP],-1, D_D[LOC],$A36),0)</f>
        <v>2382</v>
      </c>
      <c r="J36" s="63">
        <f t="shared" si="5"/>
        <v>0.34194659776055125</v>
      </c>
      <c r="K36" s="65">
        <f>IFERROR(SUMIFS(D_D[INV],D_D[MT],2,D_D[CAT],TA_23,D_D[EP],-1, D_D[LOC],$A36),0)</f>
        <v>3311</v>
      </c>
      <c r="L36" s="66">
        <f>IFERROR(SUMIFS(D_D[BL],D_D[MT],2,D_D[CAT],TA_23,D_D[EP],-1, D_D[LOC],$A36),0)</f>
        <v>2546</v>
      </c>
      <c r="M36" s="63">
        <f t="shared" si="6"/>
        <v>0.76895197825430384</v>
      </c>
      <c r="N36" s="65">
        <f>IFERROR(SUMIFS(D_D[INV],D_D[MT],2,D_D[CAT],TA_24,D_D[EP],-1, D_D[LOC],$A36),0)</f>
        <v>1209</v>
      </c>
      <c r="O36" s="66">
        <f>IFERROR(SUMIFS(D_D[BL],D_D[MT],2,D_D[CAT],TA_24,D_D[EP],-1, D_D[LOC],$A36),0)</f>
        <v>649</v>
      </c>
      <c r="P36" s="63">
        <f t="shared" si="7"/>
        <v>0.53680727874276257</v>
      </c>
      <c r="Q36" s="67">
        <f>IFERROR(SUMIFS(D_D[INV],D_D[MT],2,D_D[CAT],TA_25,D_D[EP],-1, D_D[LOC],$A36),0)</f>
        <v>51</v>
      </c>
      <c r="R36" s="67">
        <f>IFERROR(SUMIFS(D_D[INV],D_D[MT],2,D_D[CAT],TA_26,D_D[EP],-1, D_D[LOC],$A36),0)</f>
        <v>0</v>
      </c>
      <c r="S36" s="44">
        <f>IFERROR(SUMIFS(D_D[INV],D_D[MT],7,D_D[CAT],2,D_D[EP],TA_20, D_D[LOC],$A36),0)</f>
        <v>3360</v>
      </c>
      <c r="T36" s="248"/>
    </row>
    <row r="37" spans="1:20" x14ac:dyDescent="0.2">
      <c r="A37" s="9">
        <v>452</v>
      </c>
      <c r="B37" s="247" t="s">
        <v>75</v>
      </c>
      <c r="C37" s="68">
        <f>IFERROR(SUMIFS(D_D[INV],D_D[MT],1,D_D[CAT],TA_20,D_D[EP],-1, D_D[LOC],$A37),0)</f>
        <v>1721</v>
      </c>
      <c r="D37" s="69">
        <f>IFERROR(SUMIFS(D_D[ADP],D_D[MT],1,D_D[CAT],D$1,D_D[EP],-1, D_D[LOC],$A37),0)</f>
        <v>199.3</v>
      </c>
      <c r="E37" s="70">
        <f>IFERROR(SUMIFS(D_D[INV],D_D[MT],2,D_D[CAT],TA_21,D_D[EP],-1, D_D[LOC],$A37),0)</f>
        <v>2825</v>
      </c>
      <c r="F37" s="71">
        <f>IFERROR(SUMIFS(D_D[BL],D_D[MT],2,D_D[CAT],TA_21,D_D[EP],-1, D_D[LOC],$A37),0)</f>
        <v>491</v>
      </c>
      <c r="G37" s="72">
        <f t="shared" si="4"/>
        <v>0.17380530973451327</v>
      </c>
      <c r="H37" s="73">
        <f>IFERROR(SUMIFS(D_D[INV],D_D[MT],2,D_D[CAT],TA_22,D_D[EP],-1, D_D[LOC],$A37),0)</f>
        <v>2452</v>
      </c>
      <c r="I37" s="71">
        <f>IFERROR(SUMIFS(D_D[BL],D_D[MT],2,D_D[CAT],TA_22,D_D[EP],-1, D_D[LOC],$A37),0)</f>
        <v>1194</v>
      </c>
      <c r="J37" s="72">
        <f t="shared" si="5"/>
        <v>0.48694942903752036</v>
      </c>
      <c r="K37" s="74">
        <f>IFERROR(SUMIFS(D_D[INV],D_D[MT],2,D_D[CAT],TA_23,D_D[EP],-1, D_D[LOC],$A37),0)</f>
        <v>639</v>
      </c>
      <c r="L37" s="75">
        <f>IFERROR(SUMIFS(D_D[BL],D_D[MT],2,D_D[CAT],TA_23,D_D[EP],-1, D_D[LOC],$A37),0)</f>
        <v>370</v>
      </c>
      <c r="M37" s="72">
        <f t="shared" si="6"/>
        <v>0.57902973395931145</v>
      </c>
      <c r="N37" s="74">
        <f>IFERROR(SUMIFS(D_D[INV],D_D[MT],2,D_D[CAT],TA_24,D_D[EP],-1, D_D[LOC],$A37),0)</f>
        <v>234</v>
      </c>
      <c r="O37" s="75">
        <f>IFERROR(SUMIFS(D_D[BL],D_D[MT],2,D_D[CAT],TA_24,D_D[EP],-1, D_D[LOC],$A37),0)</f>
        <v>110</v>
      </c>
      <c r="P37" s="72">
        <f t="shared" si="7"/>
        <v>0.47008547008547008</v>
      </c>
      <c r="Q37" s="76">
        <f>IFERROR(SUMIFS(D_D[INV],D_D[MT],2,D_D[CAT],TA_25,D_D[EP],-1, D_D[LOC],$A37),0)</f>
        <v>0</v>
      </c>
      <c r="R37" s="76">
        <f>IFERROR(SUMIFS(D_D[INV],D_D[MT],2,D_D[CAT],TA_26,D_D[EP],-1, D_D[LOC],$A37),0)</f>
        <v>3</v>
      </c>
      <c r="S37" s="44">
        <f>IFERROR(SUMIFS(D_D[INV],D_D[MT],7,D_D[CAT],2,D_D[EP],TA_20, D_D[LOC],$A37),0)</f>
        <v>1274</v>
      </c>
      <c r="T37" s="248"/>
    </row>
    <row r="38" spans="1:20" x14ac:dyDescent="0.2">
      <c r="A38" s="9">
        <v>384</v>
      </c>
      <c r="B38" s="246" t="s">
        <v>308</v>
      </c>
      <c r="C38" s="52">
        <f>IFERROR(SUMIFS(D_D[INV],D_D[MT],1,D_D[CAT],TA_20,D_D[EP],-1, D_D[LOC],$A38),0)</f>
        <v>33797</v>
      </c>
      <c r="D38" s="41">
        <f>IFERROR(SUMIFS(D_D[ADP],D_D[MT],1,D_D[CAT],D$1,D_D[EP],-1, D_D[LOC],$A38),0)</f>
        <v>319.55</v>
      </c>
      <c r="E38" s="53">
        <f>IFERROR(SUMIFS(D_D[INV],D_D[MT],2,D_D[CAT],TA_21,D_D[EP],-1, D_D[LOC],$A38),0)</f>
        <v>70254</v>
      </c>
      <c r="F38" s="58">
        <f>IFERROR(SUMIFS(D_D[BL],D_D[MT],2,D_D[CAT],TA_21,D_D[EP],-1, D_D[LOC],$A38),0)</f>
        <v>15830</v>
      </c>
      <c r="G38" s="54">
        <f t="shared" si="4"/>
        <v>0.22532524838443363</v>
      </c>
      <c r="H38" s="58">
        <f>IFERROR(SUMIFS(D_D[INV],D_D[MT],2,D_D[CAT],TA_22,D_D[EP],-1, D_D[LOC],$A38),0)</f>
        <v>55789</v>
      </c>
      <c r="I38" s="58">
        <f>IFERROR(SUMIFS(D_D[BL],D_D[MT],2,D_D[CAT],TA_22,D_D[EP],-1, D_D[LOC],$A38),0)</f>
        <v>31244</v>
      </c>
      <c r="J38" s="54">
        <f t="shared" si="5"/>
        <v>0.56003871730986399</v>
      </c>
      <c r="K38" s="52">
        <f>IFERROR(SUMIFS(D_D[INV],D_D[MT],2,D_D[CAT],TA_23,D_D[EP],-1, D_D[LOC],$A38),0)</f>
        <v>16894</v>
      </c>
      <c r="L38" s="52">
        <f>IFERROR(SUMIFS(D_D[BL],D_D[MT],2,D_D[CAT],TA_23,D_D[EP],-1, D_D[LOC],$A38),0)</f>
        <v>13708</v>
      </c>
      <c r="M38" s="54">
        <f t="shared" si="6"/>
        <v>0.81141233574049954</v>
      </c>
      <c r="N38" s="52">
        <f>IFERROR(SUMIFS(D_D[INV],D_D[MT],2,D_D[CAT],TA_24,D_D[EP],-1, D_D[LOC],$A38),0)</f>
        <v>19706</v>
      </c>
      <c r="O38" s="52">
        <f>IFERROR(SUMIFS(D_D[BL],D_D[MT],2,D_D[CAT],TA_24,D_D[EP],-1, D_D[LOC],$A38),0)</f>
        <v>13544</v>
      </c>
      <c r="P38" s="54">
        <f t="shared" si="7"/>
        <v>0.68730335938292908</v>
      </c>
      <c r="Q38" s="52">
        <f>IFERROR(SUMIFS(D_D[INV],D_D[MT],2,D_D[CAT],TA_25,D_D[EP],-1, D_D[LOC],$A38),0)</f>
        <v>51</v>
      </c>
      <c r="R38" s="55">
        <f>IFERROR(SUMIFS(D_D[INV],D_D[MT],2,D_D[CAT],TA_26,D_D[EP],-1, D_D[LOC],$A38),0)</f>
        <v>1230</v>
      </c>
      <c r="S38" s="55">
        <f>IFERROR(SUMIFS(D_D[INV],D_D[MT],7,D_D[CAT],2,D_D[EP],TA_20, D_D[LOC],$A38),0)</f>
        <v>67227</v>
      </c>
      <c r="T38" s="248"/>
    </row>
    <row r="39" spans="1:20" x14ac:dyDescent="0.2">
      <c r="A39" s="9">
        <v>442</v>
      </c>
      <c r="B39" s="110" t="s">
        <v>30</v>
      </c>
      <c r="C39" s="59">
        <f>IFERROR(SUMIFS(D_D[INV],D_D[MT],1,D_D[CAT],TA_20,D_D[EP],-1, D_D[LOC],$A39),0)</f>
        <v>158</v>
      </c>
      <c r="D39" s="60">
        <f>IFERROR(SUMIFS(D_D[ADP],D_D[MT],1,D_D[CAT],D$1,D_D[EP],-1, D_D[LOC],$A39),0)</f>
        <v>278.14999999999998</v>
      </c>
      <c r="E39" s="61">
        <f>IFERROR(SUMIFS(D_D[INV],D_D[MT],2,D_D[CAT],TA_21,D_D[EP],-1, D_D[LOC],$A39),0)</f>
        <v>748</v>
      </c>
      <c r="F39" s="62">
        <f>IFERROR(SUMIFS(D_D[BL],D_D[MT],2,D_D[CAT],TA_21,D_D[EP],-1, D_D[LOC],$A39),0)</f>
        <v>103</v>
      </c>
      <c r="G39" s="63">
        <f t="shared" si="4"/>
        <v>0.13770053475935828</v>
      </c>
      <c r="H39" s="64">
        <f>IFERROR(SUMIFS(D_D[INV],D_D[MT],2,D_D[CAT],TA_22,D_D[EP],-1, D_D[LOC],$A39),0)</f>
        <v>347</v>
      </c>
      <c r="I39" s="62">
        <f>IFERROR(SUMIFS(D_D[BL],D_D[MT],2,D_D[CAT],TA_22,D_D[EP],-1, D_D[LOC],$A39),0)</f>
        <v>179</v>
      </c>
      <c r="J39" s="63">
        <f t="shared" si="5"/>
        <v>0.51585014409221897</v>
      </c>
      <c r="K39" s="65">
        <f>IFERROR(SUMIFS(D_D[INV],D_D[MT],2,D_D[CAT],TA_23,D_D[EP],-1, D_D[LOC],$A39),0)</f>
        <v>70</v>
      </c>
      <c r="L39" s="66">
        <f>IFERROR(SUMIFS(D_D[BL],D_D[MT],2,D_D[CAT],TA_23,D_D[EP],-1, D_D[LOC],$A39),0)</f>
        <v>55</v>
      </c>
      <c r="M39" s="63">
        <f t="shared" si="6"/>
        <v>0.7857142857142857</v>
      </c>
      <c r="N39" s="65">
        <f>IFERROR(SUMIFS(D_D[INV],D_D[MT],2,D_D[CAT],TA_24,D_D[EP],-1, D_D[LOC],$A39),0)</f>
        <v>113</v>
      </c>
      <c r="O39" s="66">
        <f>IFERROR(SUMIFS(D_D[BL],D_D[MT],2,D_D[CAT],TA_24,D_D[EP],-1, D_D[LOC],$A39),0)</f>
        <v>62</v>
      </c>
      <c r="P39" s="63">
        <f t="shared" si="7"/>
        <v>0.54867256637168138</v>
      </c>
      <c r="Q39" s="67">
        <f>IFERROR(SUMIFS(D_D[INV],D_D[MT],2,D_D[CAT],TA_25,D_D[EP],-1, D_D[LOC],$A39),0)</f>
        <v>2</v>
      </c>
      <c r="R39" s="67">
        <f>IFERROR(SUMIFS(D_D[INV],D_D[MT],2,D_D[CAT],TA_26,D_D[EP],-1, D_D[LOC],$A39),0)</f>
        <v>4</v>
      </c>
      <c r="S39" s="44">
        <f>IFERROR(SUMIFS(D_D[INV],D_D[MT],7,D_D[CAT],2,D_D[EP],TA_20, D_D[LOC],$A39),0)</f>
        <v>332</v>
      </c>
      <c r="T39" s="248"/>
    </row>
    <row r="40" spans="1:20" x14ac:dyDescent="0.2">
      <c r="A40" s="9">
        <v>339</v>
      </c>
      <c r="B40" s="110" t="s">
        <v>34</v>
      </c>
      <c r="C40" s="59">
        <f>IFERROR(SUMIFS(D_D[INV],D_D[MT],1,D_D[CAT],TA_20,D_D[EP],-1, D_D[LOC],$A40),0)</f>
        <v>3889</v>
      </c>
      <c r="D40" s="60">
        <f>IFERROR(SUMIFS(D_D[ADP],D_D[MT],1,D_D[CAT],D$1,D_D[EP],-1, D_D[LOC],$A40),0)</f>
        <v>405.71</v>
      </c>
      <c r="E40" s="61">
        <f>IFERROR(SUMIFS(D_D[INV],D_D[MT],2,D_D[CAT],TA_21,D_D[EP],-1, D_D[LOC],$A40),0)</f>
        <v>6949</v>
      </c>
      <c r="F40" s="62">
        <f>IFERROR(SUMIFS(D_D[BL],D_D[MT],2,D_D[CAT],TA_21,D_D[EP],-1, D_D[LOC],$A40),0)</f>
        <v>2610</v>
      </c>
      <c r="G40" s="63">
        <f t="shared" si="4"/>
        <v>0.37559361059145202</v>
      </c>
      <c r="H40" s="64">
        <f>IFERROR(SUMIFS(D_D[INV],D_D[MT],2,D_D[CAT],TA_22,D_D[EP],-1, D_D[LOC],$A40),0)</f>
        <v>6876</v>
      </c>
      <c r="I40" s="62">
        <f>IFERROR(SUMIFS(D_D[BL],D_D[MT],2,D_D[CAT],TA_22,D_D[EP],-1, D_D[LOC],$A40),0)</f>
        <v>4536</v>
      </c>
      <c r="J40" s="63">
        <f t="shared" si="5"/>
        <v>0.65968586387434558</v>
      </c>
      <c r="K40" s="65">
        <f>IFERROR(SUMIFS(D_D[INV],D_D[MT],2,D_D[CAT],TA_23,D_D[EP],-1, D_D[LOC],$A40),0)</f>
        <v>3230</v>
      </c>
      <c r="L40" s="66">
        <f>IFERROR(SUMIFS(D_D[BL],D_D[MT],2,D_D[CAT],TA_23,D_D[EP],-1, D_D[LOC],$A40),0)</f>
        <v>2935</v>
      </c>
      <c r="M40" s="63">
        <f t="shared" si="6"/>
        <v>0.90866873065015474</v>
      </c>
      <c r="N40" s="65">
        <f>IFERROR(SUMIFS(D_D[INV],D_D[MT],2,D_D[CAT],TA_24,D_D[EP],-1, D_D[LOC],$A40),0)</f>
        <v>710</v>
      </c>
      <c r="O40" s="66">
        <f>IFERROR(SUMIFS(D_D[BL],D_D[MT],2,D_D[CAT],TA_24,D_D[EP],-1, D_D[LOC],$A40),0)</f>
        <v>449</v>
      </c>
      <c r="P40" s="63">
        <f t="shared" si="7"/>
        <v>0.63239436619718314</v>
      </c>
      <c r="Q40" s="67">
        <f>IFERROR(SUMIFS(D_D[INV],D_D[MT],2,D_D[CAT],TA_25,D_D[EP],-1, D_D[LOC],$A40),0)</f>
        <v>0</v>
      </c>
      <c r="R40" s="67">
        <f>IFERROR(SUMIFS(D_D[INV],D_D[MT],2,D_D[CAT],TA_26,D_D[EP],-1, D_D[LOC],$A40),0)</f>
        <v>57</v>
      </c>
      <c r="S40" s="44">
        <f>IFERROR(SUMIFS(D_D[INV],D_D[MT],7,D_D[CAT],2,D_D[EP],TA_20, D_D[LOC],$A40),0)</f>
        <v>6445</v>
      </c>
      <c r="T40" s="248"/>
    </row>
    <row r="41" spans="1:20" x14ac:dyDescent="0.2">
      <c r="A41" s="9">
        <v>436</v>
      </c>
      <c r="B41" s="110" t="s">
        <v>160</v>
      </c>
      <c r="C41" s="59">
        <f>IFERROR(SUMIFS(D_D[INV],D_D[MT],1,D_D[CAT],TA_20,D_D[EP],-1, D_D[LOC],$A41),0)</f>
        <v>238</v>
      </c>
      <c r="D41" s="60">
        <f>IFERROR(SUMIFS(D_D[ADP],D_D[MT],1,D_D[CAT],D$1,D_D[EP],-1, D_D[LOC],$A41),0)</f>
        <v>201.48</v>
      </c>
      <c r="E41" s="61">
        <f>IFERROR(SUMIFS(D_D[INV],D_D[MT],2,D_D[CAT],TA_21,D_D[EP],-1, D_D[LOC],$A41),0)</f>
        <v>845</v>
      </c>
      <c r="F41" s="62">
        <f>IFERROR(SUMIFS(D_D[BL],D_D[MT],2,D_D[CAT],TA_21,D_D[EP],-1, D_D[LOC],$A41),0)</f>
        <v>97</v>
      </c>
      <c r="G41" s="63">
        <f t="shared" si="4"/>
        <v>0.11479289940828402</v>
      </c>
      <c r="H41" s="64">
        <f>IFERROR(SUMIFS(D_D[INV],D_D[MT],2,D_D[CAT],TA_22,D_D[EP],-1, D_D[LOC],$A41),0)</f>
        <v>598</v>
      </c>
      <c r="I41" s="62">
        <f>IFERROR(SUMIFS(D_D[BL],D_D[MT],2,D_D[CAT],TA_22,D_D[EP],-1, D_D[LOC],$A41),0)</f>
        <v>148</v>
      </c>
      <c r="J41" s="63">
        <f t="shared" si="5"/>
        <v>0.24749163879598662</v>
      </c>
      <c r="K41" s="65">
        <f>IFERROR(SUMIFS(D_D[INV],D_D[MT],2,D_D[CAT],TA_23,D_D[EP],-1, D_D[LOC],$A41),0)</f>
        <v>301</v>
      </c>
      <c r="L41" s="66">
        <f>IFERROR(SUMIFS(D_D[BL],D_D[MT],2,D_D[CAT],TA_23,D_D[EP],-1, D_D[LOC],$A41),0)</f>
        <v>162</v>
      </c>
      <c r="M41" s="63">
        <f t="shared" si="6"/>
        <v>0.53820598006644516</v>
      </c>
      <c r="N41" s="65">
        <f>IFERROR(SUMIFS(D_D[INV],D_D[MT],2,D_D[CAT],TA_24,D_D[EP],-1, D_D[LOC],$A41),0)</f>
        <v>180</v>
      </c>
      <c r="O41" s="66">
        <f>IFERROR(SUMIFS(D_D[BL],D_D[MT],2,D_D[CAT],TA_24,D_D[EP],-1, D_D[LOC],$A41),0)</f>
        <v>126</v>
      </c>
      <c r="P41" s="63">
        <f t="shared" si="7"/>
        <v>0.7</v>
      </c>
      <c r="Q41" s="67">
        <f>IFERROR(SUMIFS(D_D[INV],D_D[MT],2,D_D[CAT],TA_25,D_D[EP],-1, D_D[LOC],$A41),0)</f>
        <v>0</v>
      </c>
      <c r="R41" s="67">
        <f>IFERROR(SUMIFS(D_D[INV],D_D[MT],2,D_D[CAT],TA_26,D_D[EP],-1, D_D[LOC],$A41),0)</f>
        <v>4</v>
      </c>
      <c r="S41" s="44">
        <f>IFERROR(SUMIFS(D_D[INV],D_D[MT],7,D_D[CAT],2,D_D[EP],TA_20, D_D[LOC],$A41),0)</f>
        <v>372</v>
      </c>
      <c r="T41" s="248"/>
    </row>
    <row r="42" spans="1:20" x14ac:dyDescent="0.2">
      <c r="A42" s="9">
        <v>362</v>
      </c>
      <c r="B42" s="110" t="s">
        <v>40</v>
      </c>
      <c r="C42" s="59">
        <f>IFERROR(SUMIFS(D_D[INV],D_D[MT],1,D_D[CAT],TA_20,D_D[EP],-1, D_D[LOC],$A42),0)</f>
        <v>8566</v>
      </c>
      <c r="D42" s="60">
        <f>IFERROR(SUMIFS(D_D[ADP],D_D[MT],1,D_D[CAT],D$1,D_D[EP],-1, D_D[LOC],$A42),0)</f>
        <v>388.22</v>
      </c>
      <c r="E42" s="61">
        <f>IFERROR(SUMIFS(D_D[INV],D_D[MT],2,D_D[CAT],TA_21,D_D[EP],-1, D_D[LOC],$A42),0)</f>
        <v>18029</v>
      </c>
      <c r="F42" s="62">
        <f>IFERROR(SUMIFS(D_D[BL],D_D[MT],2,D_D[CAT],TA_21,D_D[EP],-1, D_D[LOC],$A42),0)</f>
        <v>4728</v>
      </c>
      <c r="G42" s="63">
        <f t="shared" si="4"/>
        <v>0.26224416218314939</v>
      </c>
      <c r="H42" s="64">
        <f>IFERROR(SUMIFS(D_D[INV],D_D[MT],2,D_D[CAT],TA_22,D_D[EP],-1, D_D[LOC],$A42),0)</f>
        <v>13152</v>
      </c>
      <c r="I42" s="62">
        <f>IFERROR(SUMIFS(D_D[BL],D_D[MT],2,D_D[CAT],TA_22,D_D[EP],-1, D_D[LOC],$A42),0)</f>
        <v>8457</v>
      </c>
      <c r="J42" s="63">
        <f t="shared" si="5"/>
        <v>0.6430200729927007</v>
      </c>
      <c r="K42" s="65">
        <f>IFERROR(SUMIFS(D_D[INV],D_D[MT],2,D_D[CAT],TA_23,D_D[EP],-1, D_D[LOC],$A42),0)</f>
        <v>3356</v>
      </c>
      <c r="L42" s="66">
        <f>IFERROR(SUMIFS(D_D[BL],D_D[MT],2,D_D[CAT],TA_23,D_D[EP],-1, D_D[LOC],$A42),0)</f>
        <v>2847</v>
      </c>
      <c r="M42" s="63">
        <f t="shared" si="6"/>
        <v>0.84833134684147793</v>
      </c>
      <c r="N42" s="65">
        <f>IFERROR(SUMIFS(D_D[INV],D_D[MT],2,D_D[CAT],TA_24,D_D[EP],-1, D_D[LOC],$A42),0)</f>
        <v>3458</v>
      </c>
      <c r="O42" s="66">
        <f>IFERROR(SUMIFS(D_D[BL],D_D[MT],2,D_D[CAT],TA_24,D_D[EP],-1, D_D[LOC],$A42),0)</f>
        <v>2878</v>
      </c>
      <c r="P42" s="63">
        <f t="shared" si="7"/>
        <v>0.83227299016772704</v>
      </c>
      <c r="Q42" s="67">
        <f>IFERROR(SUMIFS(D_D[INV],D_D[MT],2,D_D[CAT],TA_25,D_D[EP],-1, D_D[LOC],$A42),0)</f>
        <v>1</v>
      </c>
      <c r="R42" s="67">
        <f>IFERROR(SUMIFS(D_D[INV],D_D[MT],2,D_D[CAT],TA_26,D_D[EP],-1, D_D[LOC],$A42),0)</f>
        <v>253</v>
      </c>
      <c r="S42" s="44">
        <f>IFERROR(SUMIFS(D_D[INV],D_D[MT],7,D_D[CAT],2,D_D[EP],TA_20, D_D[LOC],$A42),0)</f>
        <v>19477</v>
      </c>
      <c r="T42" s="248"/>
    </row>
    <row r="43" spans="1:20" x14ac:dyDescent="0.2">
      <c r="A43" s="9">
        <v>323</v>
      </c>
      <c r="B43" s="110" t="s">
        <v>43</v>
      </c>
      <c r="C43" s="59">
        <f>IFERROR(SUMIFS(D_D[INV],D_D[MT],1,D_D[CAT],TA_20,D_D[EP],-1, D_D[LOC],$A43),0)</f>
        <v>1850</v>
      </c>
      <c r="D43" s="60">
        <f>IFERROR(SUMIFS(D_D[ADP],D_D[MT],1,D_D[CAT],D$1,D_D[EP],-1, D_D[LOC],$A43),0)</f>
        <v>386.46</v>
      </c>
      <c r="E43" s="61">
        <f>IFERROR(SUMIFS(D_D[INV],D_D[MT],2,D_D[CAT],TA_21,D_D[EP],-1, D_D[LOC],$A43),0)</f>
        <v>4776</v>
      </c>
      <c r="F43" s="62">
        <f>IFERROR(SUMIFS(D_D[BL],D_D[MT],2,D_D[CAT],TA_21,D_D[EP],-1, D_D[LOC],$A43),0)</f>
        <v>1431</v>
      </c>
      <c r="G43" s="63">
        <f t="shared" si="4"/>
        <v>0.29962311557788945</v>
      </c>
      <c r="H43" s="64">
        <f>IFERROR(SUMIFS(D_D[INV],D_D[MT],2,D_D[CAT],TA_22,D_D[EP],-1, D_D[LOC],$A43),0)</f>
        <v>4071</v>
      </c>
      <c r="I43" s="62">
        <f>IFERROR(SUMIFS(D_D[BL],D_D[MT],2,D_D[CAT],TA_22,D_D[EP],-1, D_D[LOC],$A43),0)</f>
        <v>2868</v>
      </c>
      <c r="J43" s="63">
        <f t="shared" si="5"/>
        <v>0.70449521002210758</v>
      </c>
      <c r="K43" s="65">
        <f>IFERROR(SUMIFS(D_D[INV],D_D[MT],2,D_D[CAT],TA_23,D_D[EP],-1, D_D[LOC],$A43),0)</f>
        <v>2441</v>
      </c>
      <c r="L43" s="66">
        <f>IFERROR(SUMIFS(D_D[BL],D_D[MT],2,D_D[CAT],TA_23,D_D[EP],-1, D_D[LOC],$A43),0)</f>
        <v>1949</v>
      </c>
      <c r="M43" s="63">
        <f t="shared" si="6"/>
        <v>0.7984432609586235</v>
      </c>
      <c r="N43" s="65">
        <f>IFERROR(SUMIFS(D_D[INV],D_D[MT],2,D_D[CAT],TA_24,D_D[EP],-1, D_D[LOC],$A43),0)</f>
        <v>964</v>
      </c>
      <c r="O43" s="66">
        <f>IFERROR(SUMIFS(D_D[BL],D_D[MT],2,D_D[CAT],TA_24,D_D[EP],-1, D_D[LOC],$A43),0)</f>
        <v>782</v>
      </c>
      <c r="P43" s="63">
        <f t="shared" si="7"/>
        <v>0.81120331950207469</v>
      </c>
      <c r="Q43" s="67">
        <f>IFERROR(SUMIFS(D_D[INV],D_D[MT],2,D_D[CAT],TA_25,D_D[EP],-1, D_D[LOC],$A43),0)</f>
        <v>45</v>
      </c>
      <c r="R43" s="67">
        <f>IFERROR(SUMIFS(D_D[INV],D_D[MT],2,D_D[CAT],TA_26,D_D[EP],-1, D_D[LOC],$A43),0)</f>
        <v>297</v>
      </c>
      <c r="S43" s="44">
        <f>IFERROR(SUMIFS(D_D[INV],D_D[MT],7,D_D[CAT],2,D_D[EP],TA_20, D_D[LOC],$A43),0)</f>
        <v>4645</v>
      </c>
      <c r="T43" s="248"/>
    </row>
    <row r="44" spans="1:20" x14ac:dyDescent="0.2">
      <c r="A44" s="9">
        <v>350</v>
      </c>
      <c r="B44" s="110" t="s">
        <v>45</v>
      </c>
      <c r="C44" s="59">
        <f>IFERROR(SUMIFS(D_D[INV],D_D[MT],1,D_D[CAT],TA_20,D_D[EP],-1, D_D[LOC],$A44),0)</f>
        <v>2843</v>
      </c>
      <c r="D44" s="60">
        <f>IFERROR(SUMIFS(D_D[ADP],D_D[MT],1,D_D[CAT],D$1,D_D[EP],-1, D_D[LOC],$A44),0)</f>
        <v>267.89</v>
      </c>
      <c r="E44" s="61">
        <f>IFERROR(SUMIFS(D_D[INV],D_D[MT],2,D_D[CAT],TA_21,D_D[EP],-1, D_D[LOC],$A44),0)</f>
        <v>3847</v>
      </c>
      <c r="F44" s="62">
        <f>IFERROR(SUMIFS(D_D[BL],D_D[MT],2,D_D[CAT],TA_21,D_D[EP],-1, D_D[LOC],$A44),0)</f>
        <v>693</v>
      </c>
      <c r="G44" s="63">
        <f t="shared" si="4"/>
        <v>0.18014036911879386</v>
      </c>
      <c r="H44" s="64">
        <f>IFERROR(SUMIFS(D_D[INV],D_D[MT],2,D_D[CAT],TA_22,D_D[EP],-1, D_D[LOC],$A44),0)</f>
        <v>5565</v>
      </c>
      <c r="I44" s="62">
        <f>IFERROR(SUMIFS(D_D[BL],D_D[MT],2,D_D[CAT],TA_22,D_D[EP],-1, D_D[LOC],$A44),0)</f>
        <v>3310</v>
      </c>
      <c r="J44" s="63">
        <f t="shared" si="5"/>
        <v>0.59478885893980238</v>
      </c>
      <c r="K44" s="65">
        <f>IFERROR(SUMIFS(D_D[INV],D_D[MT],2,D_D[CAT],TA_23,D_D[EP],-1, D_D[LOC],$A44),0)</f>
        <v>2938</v>
      </c>
      <c r="L44" s="66">
        <f>IFERROR(SUMIFS(D_D[BL],D_D[MT],2,D_D[CAT],TA_23,D_D[EP],-1, D_D[LOC],$A44),0)</f>
        <v>2518</v>
      </c>
      <c r="M44" s="63">
        <f t="shared" si="6"/>
        <v>0.85704560925799866</v>
      </c>
      <c r="N44" s="65">
        <f>IFERROR(SUMIFS(D_D[INV],D_D[MT],2,D_D[CAT],TA_24,D_D[EP],-1, D_D[LOC],$A44),0)</f>
        <v>1921</v>
      </c>
      <c r="O44" s="66">
        <f>IFERROR(SUMIFS(D_D[BL],D_D[MT],2,D_D[CAT],TA_24,D_D[EP],-1, D_D[LOC],$A44),0)</f>
        <v>1315</v>
      </c>
      <c r="P44" s="63">
        <f t="shared" si="7"/>
        <v>0.68453930244664241</v>
      </c>
      <c r="Q44" s="67">
        <f>IFERROR(SUMIFS(D_D[INV],D_D[MT],2,D_D[CAT],TA_25,D_D[EP],-1, D_D[LOC],$A44),0)</f>
        <v>0</v>
      </c>
      <c r="R44" s="67">
        <f>IFERROR(SUMIFS(D_D[INV],D_D[MT],2,D_D[CAT],TA_26,D_D[EP],-1, D_D[LOC],$A44),0)</f>
        <v>91</v>
      </c>
      <c r="S44" s="44">
        <f>IFERROR(SUMIFS(D_D[INV],D_D[MT],7,D_D[CAT],2,D_D[EP],TA_20, D_D[LOC],$A44),0)</f>
        <v>5330</v>
      </c>
      <c r="T44" s="248"/>
    </row>
    <row r="45" spans="1:20" x14ac:dyDescent="0.2">
      <c r="A45" s="9">
        <v>351</v>
      </c>
      <c r="B45" s="110" t="s">
        <v>23</v>
      </c>
      <c r="C45" s="59">
        <f>IFERROR(SUMIFS(D_D[INV],D_D[MT],1,D_D[CAT],TA_20,D_D[EP],-1, D_D[LOC],$A45),0)</f>
        <v>972</v>
      </c>
      <c r="D45" s="60">
        <f>IFERROR(SUMIFS(D_D[ADP],D_D[MT],1,D_D[CAT],D$1,D_D[EP],-1, D_D[LOC],$A45),0)</f>
        <v>70.13</v>
      </c>
      <c r="E45" s="61">
        <f>IFERROR(SUMIFS(D_D[INV],D_D[MT],2,D_D[CAT],TA_21,D_D[EP],-1, D_D[LOC],$A45),0)</f>
        <v>8322</v>
      </c>
      <c r="F45" s="62">
        <f>IFERROR(SUMIFS(D_D[BL],D_D[MT],2,D_D[CAT],TA_21,D_D[EP],-1, D_D[LOC],$A45),0)</f>
        <v>1187</v>
      </c>
      <c r="G45" s="63">
        <f t="shared" si="4"/>
        <v>0.1426339822158135</v>
      </c>
      <c r="H45" s="64">
        <f>IFERROR(SUMIFS(D_D[INV],D_D[MT],2,D_D[CAT],TA_22,D_D[EP],-1, D_D[LOC],$A45),0)</f>
        <v>2656</v>
      </c>
      <c r="I45" s="62">
        <f>IFERROR(SUMIFS(D_D[BL],D_D[MT],2,D_D[CAT],TA_22,D_D[EP],-1, D_D[LOC],$A45),0)</f>
        <v>337</v>
      </c>
      <c r="J45" s="63">
        <f t="shared" si="5"/>
        <v>0.12688253012048192</v>
      </c>
      <c r="K45" s="65">
        <f>IFERROR(SUMIFS(D_D[INV],D_D[MT],2,D_D[CAT],TA_23,D_D[EP],-1, D_D[LOC],$A45),0)</f>
        <v>601</v>
      </c>
      <c r="L45" s="66">
        <f>IFERROR(SUMIFS(D_D[BL],D_D[MT],2,D_D[CAT],TA_23,D_D[EP],-1, D_D[LOC],$A45),0)</f>
        <v>243</v>
      </c>
      <c r="M45" s="63">
        <f t="shared" si="6"/>
        <v>0.40432612312811977</v>
      </c>
      <c r="N45" s="65">
        <f>IFERROR(SUMIFS(D_D[INV],D_D[MT],2,D_D[CAT],TA_24,D_D[EP],-1, D_D[LOC],$A45),0)</f>
        <v>1252</v>
      </c>
      <c r="O45" s="66">
        <f>IFERROR(SUMIFS(D_D[BL],D_D[MT],2,D_D[CAT],TA_24,D_D[EP],-1, D_D[LOC],$A45),0)</f>
        <v>763</v>
      </c>
      <c r="P45" s="63">
        <f t="shared" si="7"/>
        <v>0.60942492012779548</v>
      </c>
      <c r="Q45" s="67">
        <f>IFERROR(SUMIFS(D_D[INV],D_D[MT],2,D_D[CAT],TA_25,D_D[EP],-1, D_D[LOC],$A45),0)</f>
        <v>0</v>
      </c>
      <c r="R45" s="67">
        <f>IFERROR(SUMIFS(D_D[INV],D_D[MT],2,D_D[CAT],TA_26,D_D[EP],-1, D_D[LOC],$A45),0)</f>
        <v>19</v>
      </c>
      <c r="S45" s="44">
        <f>IFERROR(SUMIFS(D_D[INV],D_D[MT],7,D_D[CAT],2,D_D[EP],TA_20, D_D[LOC],$A45),0)</f>
        <v>3704</v>
      </c>
      <c r="T45" s="248"/>
    </row>
    <row r="46" spans="1:20" x14ac:dyDescent="0.2">
      <c r="A46" s="9">
        <v>321</v>
      </c>
      <c r="B46" s="110" t="s">
        <v>53</v>
      </c>
      <c r="C46" s="59">
        <f>IFERROR(SUMIFS(D_D[INV],D_D[MT],1,D_D[CAT],TA_20,D_D[EP],-1, D_D[LOC],$A46),0)</f>
        <v>2383</v>
      </c>
      <c r="D46" s="60">
        <f>IFERROR(SUMIFS(D_D[ADP],D_D[MT],1,D_D[CAT],D$1,D_D[EP],-1, D_D[LOC],$A46),0)</f>
        <v>477.01</v>
      </c>
      <c r="E46" s="61">
        <f>IFERROR(SUMIFS(D_D[INV],D_D[MT],2,D_D[CAT],TA_21,D_D[EP],-1, D_D[LOC],$A46),0)</f>
        <v>4577</v>
      </c>
      <c r="F46" s="62">
        <f>IFERROR(SUMIFS(D_D[BL],D_D[MT],2,D_D[CAT],TA_21,D_D[EP],-1, D_D[LOC],$A46),0)</f>
        <v>1074</v>
      </c>
      <c r="G46" s="63">
        <f t="shared" si="4"/>
        <v>0.2346515184618746</v>
      </c>
      <c r="H46" s="64">
        <f>IFERROR(SUMIFS(D_D[INV],D_D[MT],2,D_D[CAT],TA_22,D_D[EP],-1, D_D[LOC],$A46),0)</f>
        <v>4004</v>
      </c>
      <c r="I46" s="62">
        <f>IFERROR(SUMIFS(D_D[BL],D_D[MT],2,D_D[CAT],TA_22,D_D[EP],-1, D_D[LOC],$A46),0)</f>
        <v>2362</v>
      </c>
      <c r="J46" s="63">
        <f t="shared" si="5"/>
        <v>0.58991008991008986</v>
      </c>
      <c r="K46" s="65">
        <f>IFERROR(SUMIFS(D_D[INV],D_D[MT],2,D_D[CAT],TA_23,D_D[EP],-1, D_D[LOC],$A46),0)</f>
        <v>858</v>
      </c>
      <c r="L46" s="66">
        <f>IFERROR(SUMIFS(D_D[BL],D_D[MT],2,D_D[CAT],TA_23,D_D[EP],-1, D_D[LOC],$A46),0)</f>
        <v>695</v>
      </c>
      <c r="M46" s="63">
        <f t="shared" si="6"/>
        <v>0.81002331002331007</v>
      </c>
      <c r="N46" s="65">
        <f>IFERROR(SUMIFS(D_D[INV],D_D[MT],2,D_D[CAT],TA_24,D_D[EP],-1, D_D[LOC],$A46),0)</f>
        <v>1953</v>
      </c>
      <c r="O46" s="66">
        <f>IFERROR(SUMIFS(D_D[BL],D_D[MT],2,D_D[CAT],TA_24,D_D[EP],-1, D_D[LOC],$A46),0)</f>
        <v>1483</v>
      </c>
      <c r="P46" s="63">
        <f t="shared" si="7"/>
        <v>0.75934459805427545</v>
      </c>
      <c r="Q46" s="67">
        <f>IFERROR(SUMIFS(D_D[INV],D_D[MT],2,D_D[CAT],TA_25,D_D[EP],-1, D_D[LOC],$A46),0)</f>
        <v>2</v>
      </c>
      <c r="R46" s="67">
        <f>IFERROR(SUMIFS(D_D[INV],D_D[MT],2,D_D[CAT],TA_26,D_D[EP],-1, D_D[LOC],$A46),0)</f>
        <v>277</v>
      </c>
      <c r="S46" s="44">
        <f>IFERROR(SUMIFS(D_D[INV],D_D[MT],7,D_D[CAT],2,D_D[EP],TA_20, D_D[LOC],$A46),0)</f>
        <v>5956</v>
      </c>
      <c r="T46" s="248"/>
    </row>
    <row r="47" spans="1:20" x14ac:dyDescent="0.2">
      <c r="A47" s="9">
        <v>341</v>
      </c>
      <c r="B47" s="110" t="s">
        <v>64</v>
      </c>
      <c r="C47" s="59">
        <f>IFERROR(SUMIFS(D_D[INV],D_D[MT],1,D_D[CAT],TA_20,D_D[EP],-1, D_D[LOC],$A47),0)</f>
        <v>2935</v>
      </c>
      <c r="D47" s="60">
        <f>IFERROR(SUMIFS(D_D[ADP],D_D[MT],1,D_D[CAT],D$1,D_D[EP],-1, D_D[LOC],$A47),0)</f>
        <v>145.5</v>
      </c>
      <c r="E47" s="61">
        <f>IFERROR(SUMIFS(D_D[INV],D_D[MT],2,D_D[CAT],TA_21,D_D[EP],-1, D_D[LOC],$A47),0)</f>
        <v>4439</v>
      </c>
      <c r="F47" s="62">
        <f>IFERROR(SUMIFS(D_D[BL],D_D[MT],2,D_D[CAT],TA_21,D_D[EP],-1, D_D[LOC],$A47),0)</f>
        <v>781</v>
      </c>
      <c r="G47" s="63">
        <f t="shared" si="4"/>
        <v>0.17594052714575356</v>
      </c>
      <c r="H47" s="64">
        <f>IFERROR(SUMIFS(D_D[INV],D_D[MT],2,D_D[CAT],TA_22,D_D[EP],-1, D_D[LOC],$A47),0)</f>
        <v>5007</v>
      </c>
      <c r="I47" s="62">
        <f>IFERROR(SUMIFS(D_D[BL],D_D[MT],2,D_D[CAT],TA_22,D_D[EP],-1, D_D[LOC],$A47),0)</f>
        <v>1492</v>
      </c>
      <c r="J47" s="63">
        <f t="shared" si="5"/>
        <v>0.29798282404633514</v>
      </c>
      <c r="K47" s="65">
        <f>IFERROR(SUMIFS(D_D[INV],D_D[MT],2,D_D[CAT],TA_23,D_D[EP],-1, D_D[LOC],$A47),0)</f>
        <v>1350</v>
      </c>
      <c r="L47" s="66">
        <f>IFERROR(SUMIFS(D_D[BL],D_D[MT],2,D_D[CAT],TA_23,D_D[EP],-1, D_D[LOC],$A47),0)</f>
        <v>780</v>
      </c>
      <c r="M47" s="63">
        <f t="shared" si="6"/>
        <v>0.57777777777777772</v>
      </c>
      <c r="N47" s="65">
        <f>IFERROR(SUMIFS(D_D[INV],D_D[MT],2,D_D[CAT],TA_24,D_D[EP],-1, D_D[LOC],$A47),0)</f>
        <v>374</v>
      </c>
      <c r="O47" s="66">
        <f>IFERROR(SUMIFS(D_D[BL],D_D[MT],2,D_D[CAT],TA_24,D_D[EP],-1, D_D[LOC],$A47),0)</f>
        <v>254</v>
      </c>
      <c r="P47" s="63">
        <f t="shared" si="7"/>
        <v>0.67914438502673802</v>
      </c>
      <c r="Q47" s="67">
        <f>IFERROR(SUMIFS(D_D[INV],D_D[MT],2,D_D[CAT],TA_25,D_D[EP],-1, D_D[LOC],$A47),0)</f>
        <v>0</v>
      </c>
      <c r="R47" s="67">
        <f>IFERROR(SUMIFS(D_D[INV],D_D[MT],2,D_D[CAT],TA_26,D_D[EP],-1, D_D[LOC],$A47),0)</f>
        <v>1</v>
      </c>
      <c r="S47" s="44">
        <f>IFERROR(SUMIFS(D_D[INV],D_D[MT],7,D_D[CAT],2,D_D[EP],TA_20, D_D[LOC],$A47),0)</f>
        <v>788</v>
      </c>
      <c r="T47" s="248"/>
    </row>
    <row r="48" spans="1:20" x14ac:dyDescent="0.2">
      <c r="A48" s="9">
        <v>349</v>
      </c>
      <c r="B48" s="247" t="s">
        <v>73</v>
      </c>
      <c r="C48" s="68">
        <f>IFERROR(SUMIFS(D_D[INV],D_D[MT],1,D_D[CAT],TA_20,D_D[EP],-1, D_D[LOC],$A48),0)</f>
        <v>9963</v>
      </c>
      <c r="D48" s="69">
        <f>IFERROR(SUMIFS(D_D[ADP],D_D[MT],1,D_D[CAT],D$1,D_D[EP],-1, D_D[LOC],$A48),0)</f>
        <v>270.63</v>
      </c>
      <c r="E48" s="70">
        <f>IFERROR(SUMIFS(D_D[INV],D_D[MT],2,D_D[CAT],TA_21,D_D[EP],-1, D_D[LOC],$A48),0)</f>
        <v>17722</v>
      </c>
      <c r="F48" s="71">
        <f>IFERROR(SUMIFS(D_D[BL],D_D[MT],2,D_D[CAT],TA_21,D_D[EP],-1, D_D[LOC],$A48),0)</f>
        <v>3126</v>
      </c>
      <c r="G48" s="72">
        <f t="shared" si="4"/>
        <v>0.17639092653199412</v>
      </c>
      <c r="H48" s="73">
        <f>IFERROR(SUMIFS(D_D[INV],D_D[MT],2,D_D[CAT],TA_22,D_D[EP],-1, D_D[LOC],$A48),0)</f>
        <v>13513</v>
      </c>
      <c r="I48" s="71">
        <f>IFERROR(SUMIFS(D_D[BL],D_D[MT],2,D_D[CAT],TA_22,D_D[EP],-1, D_D[LOC],$A48),0)</f>
        <v>7555</v>
      </c>
      <c r="J48" s="72">
        <f t="shared" si="5"/>
        <v>0.5590912454673278</v>
      </c>
      <c r="K48" s="74">
        <f>IFERROR(SUMIFS(D_D[INV],D_D[MT],2,D_D[CAT],TA_23,D_D[EP],-1, D_D[LOC],$A48),0)</f>
        <v>1749</v>
      </c>
      <c r="L48" s="75">
        <f>IFERROR(SUMIFS(D_D[BL],D_D[MT],2,D_D[CAT],TA_23,D_D[EP],-1, D_D[LOC],$A48),0)</f>
        <v>1524</v>
      </c>
      <c r="M48" s="72">
        <f t="shared" si="6"/>
        <v>0.8713550600343053</v>
      </c>
      <c r="N48" s="74">
        <f>IFERROR(SUMIFS(D_D[INV],D_D[MT],2,D_D[CAT],TA_24,D_D[EP],-1, D_D[LOC],$A48),0)</f>
        <v>8781</v>
      </c>
      <c r="O48" s="75">
        <f>IFERROR(SUMIFS(D_D[BL],D_D[MT],2,D_D[CAT],TA_24,D_D[EP],-1, D_D[LOC],$A48),0)</f>
        <v>5432</v>
      </c>
      <c r="P48" s="72">
        <f t="shared" si="7"/>
        <v>0.61860835895683863</v>
      </c>
      <c r="Q48" s="76">
        <f>IFERROR(SUMIFS(D_D[INV],D_D[MT],2,D_D[CAT],TA_25,D_D[EP],-1, D_D[LOC],$A48),0)</f>
        <v>1</v>
      </c>
      <c r="R48" s="76">
        <f>IFERROR(SUMIFS(D_D[INV],D_D[MT],2,D_D[CAT],TA_26,D_D[EP],-1, D_D[LOC],$A48),0)</f>
        <v>227</v>
      </c>
      <c r="S48" s="44">
        <f>IFERROR(SUMIFS(D_D[INV],D_D[MT],7,D_D[CAT],2,D_D[EP],TA_20, D_D[LOC],$A48),0)</f>
        <v>20178</v>
      </c>
      <c r="T48" s="248"/>
    </row>
    <row r="49" spans="1:20" x14ac:dyDescent="0.2">
      <c r="A49" s="9">
        <v>395</v>
      </c>
      <c r="B49" s="246" t="s">
        <v>324</v>
      </c>
      <c r="C49" s="52">
        <f>IFERROR(SUMIFS(D_D[INV],D_D[MT],1,D_D[CAT],TA_20,D_D[EP],-1, D_D[LOC],$A49),0)</f>
        <v>36918</v>
      </c>
      <c r="D49" s="41">
        <f>IFERROR(SUMIFS(D_D[ADP],D_D[MT],1,D_D[CAT],D$1,D_D[EP],-1, D_D[LOC],$A49),0)</f>
        <v>374.61</v>
      </c>
      <c r="E49" s="53">
        <f>IFERROR(SUMIFS(D_D[INV],D_D[MT],2,D_D[CAT],TA_21,D_D[EP],-1, D_D[LOC],$A49),0)</f>
        <v>67797</v>
      </c>
      <c r="F49" s="58">
        <f>IFERROR(SUMIFS(D_D[BL],D_D[MT],2,D_D[CAT],TA_21,D_D[EP],-1, D_D[LOC],$A49),0)</f>
        <v>15742</v>
      </c>
      <c r="G49" s="54">
        <f t="shared" si="4"/>
        <v>0.23219316488930189</v>
      </c>
      <c r="H49" s="58">
        <f>IFERROR(SUMIFS(D_D[INV],D_D[MT],2,D_D[CAT],TA_22,D_D[EP],-1, D_D[LOC],$A49),0)</f>
        <v>60960</v>
      </c>
      <c r="I49" s="58">
        <f>IFERROR(SUMIFS(D_D[BL],D_D[MT],2,D_D[CAT],TA_22,D_D[EP],-1, D_D[LOC],$A49),0)</f>
        <v>37348</v>
      </c>
      <c r="J49" s="54">
        <f t="shared" si="5"/>
        <v>0.61266404199475066</v>
      </c>
      <c r="K49" s="52">
        <f>IFERROR(SUMIFS(D_D[INV],D_D[MT],2,D_D[CAT],TA_23,D_D[EP],-1, D_D[LOC],$A49),0)</f>
        <v>21960</v>
      </c>
      <c r="L49" s="52">
        <f>IFERROR(SUMIFS(D_D[BL],D_D[MT],2,D_D[CAT],TA_23,D_D[EP],-1, D_D[LOC],$A49),0)</f>
        <v>16843</v>
      </c>
      <c r="M49" s="54">
        <f t="shared" si="6"/>
        <v>0.76698542805100178</v>
      </c>
      <c r="N49" s="52">
        <f>IFERROR(SUMIFS(D_D[INV],D_D[MT],2,D_D[CAT],TA_24,D_D[EP],-1, D_D[LOC],$A49),0)</f>
        <v>17863</v>
      </c>
      <c r="O49" s="52">
        <f>IFERROR(SUMIFS(D_D[BL],D_D[MT],2,D_D[CAT],TA_24,D_D[EP],-1, D_D[LOC],$A49),0)</f>
        <v>14268</v>
      </c>
      <c r="P49" s="54">
        <f t="shared" si="7"/>
        <v>0.79874601130829093</v>
      </c>
      <c r="Q49" s="52">
        <f>IFERROR(SUMIFS(D_D[INV],D_D[MT],2,D_D[CAT],TA_25,D_D[EP],-1, D_D[LOC],$A49),0)</f>
        <v>319</v>
      </c>
      <c r="R49" s="55">
        <f>IFERROR(SUMIFS(D_D[INV],D_D[MT],2,D_D[CAT],TA_26,D_D[EP],-1, D_D[LOC],$A49),0)</f>
        <v>814</v>
      </c>
      <c r="S49" s="55">
        <f>IFERROR(SUMIFS(D_D[INV],D_D[MT],7,D_D[CAT],2,D_D[EP],TA_20, D_D[LOC],$A49),0)</f>
        <v>38592</v>
      </c>
      <c r="T49" s="248"/>
    </row>
    <row r="50" spans="1:20" x14ac:dyDescent="0.2">
      <c r="A50" s="9">
        <v>340</v>
      </c>
      <c r="B50" s="110" t="s">
        <v>25</v>
      </c>
      <c r="C50" s="59">
        <f>IFERROR(SUMIFS(D_D[INV],D_D[MT],1,D_D[CAT],TA_20,D_D[EP],-1, D_D[LOC],$A50),0)</f>
        <v>529</v>
      </c>
      <c r="D50" s="60">
        <f>IFERROR(SUMIFS(D_D[ADP],D_D[MT],1,D_D[CAT],D$1,D_D[EP],-1, D_D[LOC],$A50),0)</f>
        <v>156.69</v>
      </c>
      <c r="E50" s="61">
        <f>IFERROR(SUMIFS(D_D[INV],D_D[MT],2,D_D[CAT],TA_21,D_D[EP],-1, D_D[LOC],$A50),0)</f>
        <v>2684</v>
      </c>
      <c r="F50" s="62">
        <f>IFERROR(SUMIFS(D_D[BL],D_D[MT],2,D_D[CAT],TA_21,D_D[EP],-1, D_D[LOC],$A50),0)</f>
        <v>825</v>
      </c>
      <c r="G50" s="63">
        <f t="shared" si="4"/>
        <v>0.30737704918032788</v>
      </c>
      <c r="H50" s="64">
        <f>IFERROR(SUMIFS(D_D[INV],D_D[MT],2,D_D[CAT],TA_22,D_D[EP],-1, D_D[LOC],$A50),0)</f>
        <v>1323</v>
      </c>
      <c r="I50" s="62">
        <f>IFERROR(SUMIFS(D_D[BL],D_D[MT],2,D_D[CAT],TA_22,D_D[EP],-1, D_D[LOC],$A50),0)</f>
        <v>405</v>
      </c>
      <c r="J50" s="63">
        <f t="shared" si="5"/>
        <v>0.30612244897959184</v>
      </c>
      <c r="K50" s="65">
        <f>IFERROR(SUMIFS(D_D[INV],D_D[MT],2,D_D[CAT],TA_23,D_D[EP],-1, D_D[LOC],$A50),0)</f>
        <v>262</v>
      </c>
      <c r="L50" s="66">
        <f>IFERROR(SUMIFS(D_D[BL],D_D[MT],2,D_D[CAT],TA_23,D_D[EP],-1, D_D[LOC],$A50),0)</f>
        <v>174</v>
      </c>
      <c r="M50" s="63">
        <f t="shared" si="6"/>
        <v>0.66412213740458015</v>
      </c>
      <c r="N50" s="65">
        <f>IFERROR(SUMIFS(D_D[INV],D_D[MT],2,D_D[CAT],TA_24,D_D[EP],-1, D_D[LOC],$A50),0)</f>
        <v>377</v>
      </c>
      <c r="O50" s="66">
        <f>IFERROR(SUMIFS(D_D[BL],D_D[MT],2,D_D[CAT],TA_24,D_D[EP],-1, D_D[LOC],$A50),0)</f>
        <v>303</v>
      </c>
      <c r="P50" s="63">
        <f t="shared" si="7"/>
        <v>0.80371352785145889</v>
      </c>
      <c r="Q50" s="67">
        <f>IFERROR(SUMIFS(D_D[INV],D_D[MT],2,D_D[CAT],TA_25,D_D[EP],-1, D_D[LOC],$A50),0)</f>
        <v>0</v>
      </c>
      <c r="R50" s="67">
        <f>IFERROR(SUMIFS(D_D[INV],D_D[MT],2,D_D[CAT],TA_26,D_D[EP],-1, D_D[LOC],$A50),0)</f>
        <v>10</v>
      </c>
      <c r="S50" s="44">
        <f>IFERROR(SUMIFS(D_D[INV],D_D[MT],7,D_D[CAT],2,D_D[EP],TA_20, D_D[LOC],$A50),0)</f>
        <v>1293</v>
      </c>
      <c r="T50" s="248"/>
    </row>
    <row r="51" spans="1:20" x14ac:dyDescent="0.2">
      <c r="A51" s="9">
        <v>463</v>
      </c>
      <c r="B51" s="110" t="s">
        <v>26</v>
      </c>
      <c r="C51" s="59">
        <f>IFERROR(SUMIFS(D_D[INV],D_D[MT],1,D_D[CAT],TA_20,D_D[EP],-1, D_D[LOC],$A51),0)</f>
        <v>1695</v>
      </c>
      <c r="D51" s="60">
        <f>IFERROR(SUMIFS(D_D[ADP],D_D[MT],1,D_D[CAT],D$1,D_D[EP],-1, D_D[LOC],$A51),0)</f>
        <v>390.39</v>
      </c>
      <c r="E51" s="61">
        <f>IFERROR(SUMIFS(D_D[INV],D_D[MT],2,D_D[CAT],TA_21,D_D[EP],-1, D_D[LOC],$A51),0)</f>
        <v>1047</v>
      </c>
      <c r="F51" s="62">
        <f>IFERROR(SUMIFS(D_D[BL],D_D[MT],2,D_D[CAT],TA_21,D_D[EP],-1, D_D[LOC],$A51),0)</f>
        <v>251</v>
      </c>
      <c r="G51" s="63">
        <f t="shared" si="4"/>
        <v>0.23973256924546324</v>
      </c>
      <c r="H51" s="64">
        <f>IFERROR(SUMIFS(D_D[INV],D_D[MT],2,D_D[CAT],TA_22,D_D[EP],-1, D_D[LOC],$A51),0)</f>
        <v>2564</v>
      </c>
      <c r="I51" s="62">
        <f>IFERROR(SUMIFS(D_D[BL],D_D[MT],2,D_D[CAT],TA_22,D_D[EP],-1, D_D[LOC],$A51),0)</f>
        <v>1673</v>
      </c>
      <c r="J51" s="63">
        <f t="shared" si="5"/>
        <v>0.6524960998439937</v>
      </c>
      <c r="K51" s="65">
        <f>IFERROR(SUMIFS(D_D[INV],D_D[MT],2,D_D[CAT],TA_23,D_D[EP],-1, D_D[LOC],$A51),0)</f>
        <v>1222</v>
      </c>
      <c r="L51" s="66">
        <f>IFERROR(SUMIFS(D_D[BL],D_D[MT],2,D_D[CAT],TA_23,D_D[EP],-1, D_D[LOC],$A51),0)</f>
        <v>959</v>
      </c>
      <c r="M51" s="63">
        <f t="shared" si="6"/>
        <v>0.78477905073649756</v>
      </c>
      <c r="N51" s="65">
        <f>IFERROR(SUMIFS(D_D[INV],D_D[MT],2,D_D[CAT],TA_24,D_D[EP],-1, D_D[LOC],$A51),0)</f>
        <v>161</v>
      </c>
      <c r="O51" s="66">
        <f>IFERROR(SUMIFS(D_D[BL],D_D[MT],2,D_D[CAT],TA_24,D_D[EP],-1, D_D[LOC],$A51),0)</f>
        <v>135</v>
      </c>
      <c r="P51" s="63">
        <f t="shared" si="7"/>
        <v>0.83850931677018636</v>
      </c>
      <c r="Q51" s="67">
        <f>IFERROR(SUMIFS(D_D[INV],D_D[MT],2,D_D[CAT],TA_25,D_D[EP],-1, D_D[LOC],$A51),0)</f>
        <v>0</v>
      </c>
      <c r="R51" s="67">
        <f>IFERROR(SUMIFS(D_D[INV],D_D[MT],2,D_D[CAT],TA_26,D_D[EP],-1, D_D[LOC],$A51),0)</f>
        <v>4</v>
      </c>
      <c r="S51" s="44">
        <f>IFERROR(SUMIFS(D_D[INV],D_D[MT],7,D_D[CAT],2,D_D[EP],TA_20, D_D[LOC],$A51),0)</f>
        <v>227</v>
      </c>
      <c r="T51" s="248"/>
    </row>
    <row r="52" spans="1:20" x14ac:dyDescent="0.2">
      <c r="A52" s="9">
        <v>347</v>
      </c>
      <c r="B52" s="110" t="s">
        <v>28</v>
      </c>
      <c r="C52" s="59">
        <f>IFERROR(SUMIFS(D_D[INV],D_D[MT],1,D_D[CAT],TA_20,D_D[EP],-1, D_D[LOC],$A52),0)</f>
        <v>302</v>
      </c>
      <c r="D52" s="60">
        <f>IFERROR(SUMIFS(D_D[ADP],D_D[MT],1,D_D[CAT],D$1,D_D[EP],-1, D_D[LOC],$A52),0)</f>
        <v>100.73</v>
      </c>
      <c r="E52" s="61">
        <f>IFERROR(SUMIFS(D_D[INV],D_D[MT],2,D_D[CAT],TA_21,D_D[EP],-1, D_D[LOC],$A52),0)</f>
        <v>1640</v>
      </c>
      <c r="F52" s="62">
        <f>IFERROR(SUMIFS(D_D[BL],D_D[MT],2,D_D[CAT],TA_21,D_D[EP],-1, D_D[LOC],$A52),0)</f>
        <v>455</v>
      </c>
      <c r="G52" s="63">
        <f t="shared" si="4"/>
        <v>0.27743902439024393</v>
      </c>
      <c r="H52" s="64">
        <f>IFERROR(SUMIFS(D_D[INV],D_D[MT],2,D_D[CAT],TA_22,D_D[EP],-1, D_D[LOC],$A52),0)</f>
        <v>647</v>
      </c>
      <c r="I52" s="62">
        <f>IFERROR(SUMIFS(D_D[BL],D_D[MT],2,D_D[CAT],TA_22,D_D[EP],-1, D_D[LOC],$A52),0)</f>
        <v>161</v>
      </c>
      <c r="J52" s="63">
        <f t="shared" si="5"/>
        <v>0.24884080370942813</v>
      </c>
      <c r="K52" s="65">
        <f>IFERROR(SUMIFS(D_D[INV],D_D[MT],2,D_D[CAT],TA_23,D_D[EP],-1, D_D[LOC],$A52),0)</f>
        <v>200</v>
      </c>
      <c r="L52" s="66">
        <f>IFERROR(SUMIFS(D_D[BL],D_D[MT],2,D_D[CAT],TA_23,D_D[EP],-1, D_D[LOC],$A52),0)</f>
        <v>112</v>
      </c>
      <c r="M52" s="63">
        <f t="shared" si="6"/>
        <v>0.56000000000000005</v>
      </c>
      <c r="N52" s="65">
        <f>IFERROR(SUMIFS(D_D[INV],D_D[MT],2,D_D[CAT],TA_24,D_D[EP],-1, D_D[LOC],$A52),0)</f>
        <v>137</v>
      </c>
      <c r="O52" s="66">
        <f>IFERROR(SUMIFS(D_D[BL],D_D[MT],2,D_D[CAT],TA_24,D_D[EP],-1, D_D[LOC],$A52),0)</f>
        <v>89</v>
      </c>
      <c r="P52" s="63">
        <f t="shared" si="7"/>
        <v>0.64963503649635035</v>
      </c>
      <c r="Q52" s="67">
        <f>IFERROR(SUMIFS(D_D[INV],D_D[MT],2,D_D[CAT],TA_25,D_D[EP],-1, D_D[LOC],$A52),0)</f>
        <v>0</v>
      </c>
      <c r="R52" s="67">
        <f>IFERROR(SUMIFS(D_D[INV],D_D[MT],2,D_D[CAT],TA_26,D_D[EP],-1, D_D[LOC],$A52),0)</f>
        <v>7</v>
      </c>
      <c r="S52" s="44">
        <f>IFERROR(SUMIFS(D_D[INV],D_D[MT],7,D_D[CAT],2,D_D[EP],TA_20, D_D[LOC],$A52),0)</f>
        <v>686</v>
      </c>
      <c r="T52" s="248"/>
    </row>
    <row r="53" spans="1:20" x14ac:dyDescent="0.2">
      <c r="A53" s="9">
        <v>459</v>
      </c>
      <c r="B53" s="110" t="s">
        <v>39</v>
      </c>
      <c r="C53" s="59">
        <f>IFERROR(SUMIFS(D_D[INV],D_D[MT],1,D_D[CAT],TA_20,D_D[EP],-1, D_D[LOC],$A53),0)</f>
        <v>863</v>
      </c>
      <c r="D53" s="60">
        <f>IFERROR(SUMIFS(D_D[ADP],D_D[MT],1,D_D[CAT],D$1,D_D[EP],-1, D_D[LOC],$A53),0)</f>
        <v>158.57</v>
      </c>
      <c r="E53" s="61">
        <f>IFERROR(SUMIFS(D_D[INV],D_D[MT],2,D_D[CAT],TA_21,D_D[EP],-1, D_D[LOC],$A53),0)</f>
        <v>2559</v>
      </c>
      <c r="F53" s="62">
        <f>IFERROR(SUMIFS(D_D[BL],D_D[MT],2,D_D[CAT],TA_21,D_D[EP],-1, D_D[LOC],$A53),0)</f>
        <v>535</v>
      </c>
      <c r="G53" s="63">
        <f t="shared" si="4"/>
        <v>0.20906604142243063</v>
      </c>
      <c r="H53" s="64">
        <f>IFERROR(SUMIFS(D_D[INV],D_D[MT],2,D_D[CAT],TA_22,D_D[EP],-1, D_D[LOC],$A53),0)</f>
        <v>1210</v>
      </c>
      <c r="I53" s="62">
        <f>IFERROR(SUMIFS(D_D[BL],D_D[MT],2,D_D[CAT],TA_22,D_D[EP],-1, D_D[LOC],$A53),0)</f>
        <v>436</v>
      </c>
      <c r="J53" s="63">
        <f t="shared" si="5"/>
        <v>0.36033057851239669</v>
      </c>
      <c r="K53" s="65">
        <f>IFERROR(SUMIFS(D_D[INV],D_D[MT],2,D_D[CAT],TA_23,D_D[EP],-1, D_D[LOC],$A53),0)</f>
        <v>290</v>
      </c>
      <c r="L53" s="66">
        <f>IFERROR(SUMIFS(D_D[BL],D_D[MT],2,D_D[CAT],TA_23,D_D[EP],-1, D_D[LOC],$A53),0)</f>
        <v>169</v>
      </c>
      <c r="M53" s="63">
        <f t="shared" si="6"/>
        <v>0.58275862068965523</v>
      </c>
      <c r="N53" s="65">
        <f>IFERROR(SUMIFS(D_D[INV],D_D[MT],2,D_D[CAT],TA_24,D_D[EP],-1, D_D[LOC],$A53),0)</f>
        <v>154</v>
      </c>
      <c r="O53" s="66">
        <f>IFERROR(SUMIFS(D_D[BL],D_D[MT],2,D_D[CAT],TA_24,D_D[EP],-1, D_D[LOC],$A53),0)</f>
        <v>112</v>
      </c>
      <c r="P53" s="63">
        <f t="shared" si="7"/>
        <v>0.72727272727272729</v>
      </c>
      <c r="Q53" s="67">
        <f>IFERROR(SUMIFS(D_D[INV],D_D[MT],2,D_D[CAT],TA_25,D_D[EP],-1, D_D[LOC],$A53),0)</f>
        <v>0</v>
      </c>
      <c r="R53" s="67">
        <f>IFERROR(SUMIFS(D_D[INV],D_D[MT],2,D_D[CAT],TA_26,D_D[EP],-1, D_D[LOC],$A53),0)</f>
        <v>3</v>
      </c>
      <c r="S53" s="44">
        <f>IFERROR(SUMIFS(D_D[INV],D_D[MT],7,D_D[CAT],2,D_D[EP],TA_20, D_D[LOC],$A53),0)</f>
        <v>1360</v>
      </c>
      <c r="T53" s="248"/>
    </row>
    <row r="54" spans="1:20" x14ac:dyDescent="0.2">
      <c r="A54" s="9">
        <v>344</v>
      </c>
      <c r="B54" s="110" t="s">
        <v>46</v>
      </c>
      <c r="C54" s="59">
        <f>IFERROR(SUMIFS(D_D[INV],D_D[MT],1,D_D[CAT],TA_20,D_D[EP],-1, D_D[LOC],$A54),0)</f>
        <v>4980</v>
      </c>
      <c r="D54" s="60">
        <f>IFERROR(SUMIFS(D_D[ADP],D_D[MT],1,D_D[CAT],D$1,D_D[EP],-1, D_D[LOC],$A54),0)</f>
        <v>443.45</v>
      </c>
      <c r="E54" s="61">
        <f>IFERROR(SUMIFS(D_D[INV],D_D[MT],2,D_D[CAT],TA_21,D_D[EP],-1, D_D[LOC],$A54),0)</f>
        <v>11377</v>
      </c>
      <c r="F54" s="62">
        <f>IFERROR(SUMIFS(D_D[BL],D_D[MT],2,D_D[CAT],TA_21,D_D[EP],-1, D_D[LOC],$A54),0)</f>
        <v>2798</v>
      </c>
      <c r="G54" s="63">
        <f t="shared" si="4"/>
        <v>0.24593478069789926</v>
      </c>
      <c r="H54" s="64">
        <f>IFERROR(SUMIFS(D_D[INV],D_D[MT],2,D_D[CAT],TA_22,D_D[EP],-1, D_D[LOC],$A54),0)</f>
        <v>7008</v>
      </c>
      <c r="I54" s="62">
        <f>IFERROR(SUMIFS(D_D[BL],D_D[MT],2,D_D[CAT],TA_22,D_D[EP],-1, D_D[LOC],$A54),0)</f>
        <v>4353</v>
      </c>
      <c r="J54" s="63">
        <f t="shared" si="5"/>
        <v>0.6211472602739726</v>
      </c>
      <c r="K54" s="65">
        <f>IFERROR(SUMIFS(D_D[INV],D_D[MT],2,D_D[CAT],TA_23,D_D[EP],-1, D_D[LOC],$A54),0)</f>
        <v>750</v>
      </c>
      <c r="L54" s="66">
        <f>IFERROR(SUMIFS(D_D[BL],D_D[MT],2,D_D[CAT],TA_23,D_D[EP],-1, D_D[LOC],$A54),0)</f>
        <v>683</v>
      </c>
      <c r="M54" s="63">
        <f t="shared" si="6"/>
        <v>0.91066666666666662</v>
      </c>
      <c r="N54" s="65">
        <f>IFERROR(SUMIFS(D_D[INV],D_D[MT],2,D_D[CAT],TA_24,D_D[EP],-1, D_D[LOC],$A54),0)</f>
        <v>3897</v>
      </c>
      <c r="O54" s="66">
        <f>IFERROR(SUMIFS(D_D[BL],D_D[MT],2,D_D[CAT],TA_24,D_D[EP],-1, D_D[LOC],$A54),0)</f>
        <v>3178</v>
      </c>
      <c r="P54" s="63">
        <f t="shared" si="7"/>
        <v>0.81549910187323582</v>
      </c>
      <c r="Q54" s="67">
        <f>IFERROR(SUMIFS(D_D[INV],D_D[MT],2,D_D[CAT],TA_25,D_D[EP],-1, D_D[LOC],$A54),0)</f>
        <v>4</v>
      </c>
      <c r="R54" s="67">
        <f>IFERROR(SUMIFS(D_D[INV],D_D[MT],2,D_D[CAT],TA_26,D_D[EP],-1, D_D[LOC],$A54),0)</f>
        <v>44</v>
      </c>
      <c r="S54" s="44">
        <f>IFERROR(SUMIFS(D_D[INV],D_D[MT],7,D_D[CAT],2,D_D[EP],TA_20, D_D[LOC],$A54),0)</f>
        <v>4932</v>
      </c>
      <c r="T54" s="248"/>
    </row>
    <row r="55" spans="1:20" x14ac:dyDescent="0.2">
      <c r="A55" s="9">
        <v>358</v>
      </c>
      <c r="B55" s="110" t="s">
        <v>49</v>
      </c>
      <c r="C55" s="59">
        <f>IFERROR(SUMIFS(D_D[INV],D_D[MT],1,D_D[CAT],TA_20,D_D[EP],-1, D_D[LOC],$A55),0)</f>
        <v>405</v>
      </c>
      <c r="D55" s="60">
        <f>IFERROR(SUMIFS(D_D[ADP],D_D[MT],1,D_D[CAT],D$1,D_D[EP],-1, D_D[LOC],$A55),0)</f>
        <v>195.5</v>
      </c>
      <c r="E55" s="61">
        <f>IFERROR(SUMIFS(D_D[INV],D_D[MT],2,D_D[CAT],TA_21,D_D[EP],-1, D_D[LOC],$A55),0)</f>
        <v>910</v>
      </c>
      <c r="F55" s="62">
        <f>IFERROR(SUMIFS(D_D[BL],D_D[MT],2,D_D[CAT],TA_21,D_D[EP],-1, D_D[LOC],$A55),0)</f>
        <v>200</v>
      </c>
      <c r="G55" s="63">
        <f t="shared" si="4"/>
        <v>0.21978021978021978</v>
      </c>
      <c r="H55" s="64">
        <f>IFERROR(SUMIFS(D_D[INV],D_D[MT],2,D_D[CAT],TA_22,D_D[EP],-1, D_D[LOC],$A55),0)</f>
        <v>705</v>
      </c>
      <c r="I55" s="62">
        <f>IFERROR(SUMIFS(D_D[BL],D_D[MT],2,D_D[CAT],TA_22,D_D[EP],-1, D_D[LOC],$A55),0)</f>
        <v>288</v>
      </c>
      <c r="J55" s="63">
        <f t="shared" si="5"/>
        <v>0.40851063829787232</v>
      </c>
      <c r="K55" s="65">
        <f>IFERROR(SUMIFS(D_D[INV],D_D[MT],2,D_D[CAT],TA_23,D_D[EP],-1, D_D[LOC],$A55),0)</f>
        <v>332</v>
      </c>
      <c r="L55" s="66">
        <f>IFERROR(SUMIFS(D_D[BL],D_D[MT],2,D_D[CAT],TA_23,D_D[EP],-1, D_D[LOC],$A55),0)</f>
        <v>278</v>
      </c>
      <c r="M55" s="63">
        <f t="shared" si="6"/>
        <v>0.83734939759036142</v>
      </c>
      <c r="N55" s="65">
        <f>IFERROR(SUMIFS(D_D[INV],D_D[MT],2,D_D[CAT],TA_24,D_D[EP],-1, D_D[LOC],$A55),0)</f>
        <v>283</v>
      </c>
      <c r="O55" s="66">
        <f>IFERROR(SUMIFS(D_D[BL],D_D[MT],2,D_D[CAT],TA_24,D_D[EP],-1, D_D[LOC],$A55),0)</f>
        <v>174</v>
      </c>
      <c r="P55" s="63">
        <f t="shared" si="7"/>
        <v>0.61484098939929333</v>
      </c>
      <c r="Q55" s="67">
        <f>IFERROR(SUMIFS(D_D[INV],D_D[MT],2,D_D[CAT],TA_25,D_D[EP],-1, D_D[LOC],$A55),0)</f>
        <v>310</v>
      </c>
      <c r="R55" s="67">
        <f>IFERROR(SUMIFS(D_D[INV],D_D[MT],2,D_D[CAT],TA_26,D_D[EP],-1, D_D[LOC],$A55),0)</f>
        <v>148</v>
      </c>
      <c r="S55" s="44">
        <f>IFERROR(SUMIFS(D_D[INV],D_D[MT],7,D_D[CAT],2,D_D[EP],TA_20, D_D[LOC],$A55),0)</f>
        <v>810</v>
      </c>
      <c r="T55" s="248"/>
    </row>
    <row r="56" spans="1:20" x14ac:dyDescent="0.2">
      <c r="A56" s="9">
        <v>343</v>
      </c>
      <c r="B56" s="110" t="s">
        <v>56</v>
      </c>
      <c r="C56" s="59">
        <f>IFERROR(SUMIFS(D_D[INV],D_D[MT],1,D_D[CAT],TA_20,D_D[EP],-1, D_D[LOC],$A56),0)</f>
        <v>5365</v>
      </c>
      <c r="D56" s="60">
        <f>IFERROR(SUMIFS(D_D[ADP],D_D[MT],1,D_D[CAT],D$1,D_D[EP],-1, D_D[LOC],$A56),0)</f>
        <v>471.88</v>
      </c>
      <c r="E56" s="61">
        <f>IFERROR(SUMIFS(D_D[INV],D_D[MT],2,D_D[CAT],TA_21,D_D[EP],-1, D_D[LOC],$A56),0)</f>
        <v>12256</v>
      </c>
      <c r="F56" s="62">
        <f>IFERROR(SUMIFS(D_D[BL],D_D[MT],2,D_D[CAT],TA_21,D_D[EP],-1, D_D[LOC],$A56),0)</f>
        <v>3188</v>
      </c>
      <c r="G56" s="63">
        <f t="shared" si="4"/>
        <v>0.26011749347258484</v>
      </c>
      <c r="H56" s="64">
        <f>IFERROR(SUMIFS(D_D[INV],D_D[MT],2,D_D[CAT],TA_22,D_D[EP],-1, D_D[LOC],$A56),0)</f>
        <v>8610</v>
      </c>
      <c r="I56" s="62">
        <f>IFERROR(SUMIFS(D_D[BL],D_D[MT],2,D_D[CAT],TA_22,D_D[EP],-1, D_D[LOC],$A56),0)</f>
        <v>6357</v>
      </c>
      <c r="J56" s="63">
        <f t="shared" si="5"/>
        <v>0.73832752613240415</v>
      </c>
      <c r="K56" s="65">
        <f>IFERROR(SUMIFS(D_D[INV],D_D[MT],2,D_D[CAT],TA_23,D_D[EP],-1, D_D[LOC],$A56),0)</f>
        <v>3401</v>
      </c>
      <c r="L56" s="66">
        <f>IFERROR(SUMIFS(D_D[BL],D_D[MT],2,D_D[CAT],TA_23,D_D[EP],-1, D_D[LOC],$A56),0)</f>
        <v>2971</v>
      </c>
      <c r="M56" s="63">
        <f t="shared" si="6"/>
        <v>0.87356659805939429</v>
      </c>
      <c r="N56" s="65">
        <f>IFERROR(SUMIFS(D_D[INV],D_D[MT],2,D_D[CAT],TA_24,D_D[EP],-1, D_D[LOC],$A56),0)</f>
        <v>1936</v>
      </c>
      <c r="O56" s="66">
        <f>IFERROR(SUMIFS(D_D[BL],D_D[MT],2,D_D[CAT],TA_24,D_D[EP],-1, D_D[LOC],$A56),0)</f>
        <v>1481</v>
      </c>
      <c r="P56" s="63">
        <f t="shared" si="7"/>
        <v>0.7649793388429752</v>
      </c>
      <c r="Q56" s="67">
        <f>IFERROR(SUMIFS(D_D[INV],D_D[MT],2,D_D[CAT],TA_25,D_D[EP],-1, D_D[LOC],$A56),0)</f>
        <v>0</v>
      </c>
      <c r="R56" s="67">
        <f>IFERROR(SUMIFS(D_D[INV],D_D[MT],2,D_D[CAT],TA_26,D_D[EP],-1, D_D[LOC],$A56),0)</f>
        <v>53</v>
      </c>
      <c r="S56" s="44">
        <f>IFERROR(SUMIFS(D_D[INV],D_D[MT],7,D_D[CAT],2,D_D[EP],TA_20, D_D[LOC],$A56),0)</f>
        <v>7958</v>
      </c>
      <c r="T56" s="248"/>
    </row>
    <row r="57" spans="1:20" x14ac:dyDescent="0.2">
      <c r="A57" s="9">
        <v>345</v>
      </c>
      <c r="B57" s="110" t="s">
        <v>58</v>
      </c>
      <c r="C57" s="59">
        <f>IFERROR(SUMIFS(D_D[INV],D_D[MT],1,D_D[CAT],TA_20,D_D[EP],-1, D_D[LOC],$A57),0)</f>
        <v>3223</v>
      </c>
      <c r="D57" s="60">
        <f>IFERROR(SUMIFS(D_D[ADP],D_D[MT],1,D_D[CAT],D$1,D_D[EP],-1, D_D[LOC],$A57),0)</f>
        <v>219.14</v>
      </c>
      <c r="E57" s="61">
        <f>IFERROR(SUMIFS(D_D[INV],D_D[MT],2,D_D[CAT],TA_21,D_D[EP],-1, D_D[LOC],$A57),0)</f>
        <v>5508</v>
      </c>
      <c r="F57" s="62">
        <f>IFERROR(SUMIFS(D_D[BL],D_D[MT],2,D_D[CAT],TA_21,D_D[EP],-1, D_D[LOC],$A57),0)</f>
        <v>985</v>
      </c>
      <c r="G57" s="63">
        <f t="shared" si="4"/>
        <v>0.1788307915758896</v>
      </c>
      <c r="H57" s="64">
        <f>IFERROR(SUMIFS(D_D[INV],D_D[MT],2,D_D[CAT],TA_22,D_D[EP],-1, D_D[LOC],$A57),0)</f>
        <v>5530</v>
      </c>
      <c r="I57" s="62">
        <f>IFERROR(SUMIFS(D_D[BL],D_D[MT],2,D_D[CAT],TA_22,D_D[EP],-1, D_D[LOC],$A57),0)</f>
        <v>1983</v>
      </c>
      <c r="J57" s="63">
        <f t="shared" si="5"/>
        <v>0.35858951175406872</v>
      </c>
      <c r="K57" s="65">
        <f>IFERROR(SUMIFS(D_D[INV],D_D[MT],2,D_D[CAT],TA_23,D_D[EP],-1, D_D[LOC],$A57),0)</f>
        <v>2585</v>
      </c>
      <c r="L57" s="66">
        <f>IFERROR(SUMIFS(D_D[BL],D_D[MT],2,D_D[CAT],TA_23,D_D[EP],-1, D_D[LOC],$A57),0)</f>
        <v>1806</v>
      </c>
      <c r="M57" s="63">
        <f t="shared" si="6"/>
        <v>0.69864603481624754</v>
      </c>
      <c r="N57" s="65">
        <f>IFERROR(SUMIFS(D_D[INV],D_D[MT],2,D_D[CAT],TA_24,D_D[EP],-1, D_D[LOC],$A57),0)</f>
        <v>1231</v>
      </c>
      <c r="O57" s="66">
        <f>IFERROR(SUMIFS(D_D[BL],D_D[MT],2,D_D[CAT],TA_24,D_D[EP],-1, D_D[LOC],$A57),0)</f>
        <v>837</v>
      </c>
      <c r="P57" s="63">
        <f t="shared" si="7"/>
        <v>0.67993501218521524</v>
      </c>
      <c r="Q57" s="67">
        <f>IFERROR(SUMIFS(D_D[INV],D_D[MT],2,D_D[CAT],TA_25,D_D[EP],-1, D_D[LOC],$A57),0)</f>
        <v>0</v>
      </c>
      <c r="R57" s="67">
        <f>IFERROR(SUMIFS(D_D[INV],D_D[MT],2,D_D[CAT],TA_26,D_D[EP],-1, D_D[LOC],$A57),0)</f>
        <v>84</v>
      </c>
      <c r="S57" s="44">
        <f>IFERROR(SUMIFS(D_D[INV],D_D[MT],7,D_D[CAT],2,D_D[EP],TA_20, D_D[LOC],$A57),0)</f>
        <v>6383</v>
      </c>
      <c r="T57" s="248"/>
    </row>
    <row r="58" spans="1:20" x14ac:dyDescent="0.2">
      <c r="A58" s="9">
        <v>348</v>
      </c>
      <c r="B58" s="110" t="s">
        <v>60</v>
      </c>
      <c r="C58" s="59">
        <f>IFERROR(SUMIFS(D_D[INV],D_D[MT],1,D_D[CAT],TA_20,D_D[EP],-1, D_D[LOC],$A58),0)</f>
        <v>4975</v>
      </c>
      <c r="D58" s="60">
        <f>IFERROR(SUMIFS(D_D[ADP],D_D[MT],1,D_D[CAT],D$1,D_D[EP],-1, D_D[LOC],$A58),0)</f>
        <v>354.57</v>
      </c>
      <c r="E58" s="61">
        <f>IFERROR(SUMIFS(D_D[INV],D_D[MT],2,D_D[CAT],TA_21,D_D[EP],-1, D_D[LOC],$A58),0)</f>
        <v>4636</v>
      </c>
      <c r="F58" s="62">
        <f>IFERROR(SUMIFS(D_D[BL],D_D[MT],2,D_D[CAT],TA_21,D_D[EP],-1, D_D[LOC],$A58),0)</f>
        <v>970</v>
      </c>
      <c r="G58" s="63">
        <f t="shared" si="4"/>
        <v>0.2092320966350302</v>
      </c>
      <c r="H58" s="64">
        <f>IFERROR(SUMIFS(D_D[INV],D_D[MT],2,D_D[CAT],TA_22,D_D[EP],-1, D_D[LOC],$A58),0)</f>
        <v>6965</v>
      </c>
      <c r="I58" s="62">
        <f>IFERROR(SUMIFS(D_D[BL],D_D[MT],2,D_D[CAT],TA_22,D_D[EP],-1, D_D[LOC],$A58),0)</f>
        <v>4525</v>
      </c>
      <c r="J58" s="63">
        <f t="shared" si="5"/>
        <v>0.64967695620961952</v>
      </c>
      <c r="K58" s="65">
        <f>IFERROR(SUMIFS(D_D[INV],D_D[MT],2,D_D[CAT],TA_23,D_D[EP],-1, D_D[LOC],$A58),0)</f>
        <v>3245</v>
      </c>
      <c r="L58" s="66">
        <f>IFERROR(SUMIFS(D_D[BL],D_D[MT],2,D_D[CAT],TA_23,D_D[EP],-1, D_D[LOC],$A58),0)</f>
        <v>2818</v>
      </c>
      <c r="M58" s="63">
        <f t="shared" si="6"/>
        <v>0.86841294298921412</v>
      </c>
      <c r="N58" s="65">
        <f>IFERROR(SUMIFS(D_D[INV],D_D[MT],2,D_D[CAT],TA_24,D_D[EP],-1, D_D[LOC],$A58),0)</f>
        <v>2176</v>
      </c>
      <c r="O58" s="66">
        <f>IFERROR(SUMIFS(D_D[BL],D_D[MT],2,D_D[CAT],TA_24,D_D[EP],-1, D_D[LOC],$A58),0)</f>
        <v>1874</v>
      </c>
      <c r="P58" s="63">
        <f t="shared" si="7"/>
        <v>0.86121323529411764</v>
      </c>
      <c r="Q58" s="67">
        <f>IFERROR(SUMIFS(D_D[INV],D_D[MT],2,D_D[CAT],TA_25,D_D[EP],-1, D_D[LOC],$A58),0)</f>
        <v>0</v>
      </c>
      <c r="R58" s="67">
        <f>IFERROR(SUMIFS(D_D[INV],D_D[MT],2,D_D[CAT],TA_26,D_D[EP],-1, D_D[LOC],$A58),0)</f>
        <v>116</v>
      </c>
      <c r="S58" s="44">
        <f>IFERROR(SUMIFS(D_D[INV],D_D[MT],7,D_D[CAT],2,D_D[EP],TA_20, D_D[LOC],$A58),0)</f>
        <v>4251</v>
      </c>
      <c r="T58" s="248"/>
    </row>
    <row r="59" spans="1:20" x14ac:dyDescent="0.2">
      <c r="A59" s="9">
        <v>354</v>
      </c>
      <c r="B59" s="110" t="s">
        <v>62</v>
      </c>
      <c r="C59" s="59">
        <f>IFERROR(SUMIFS(D_D[INV],D_D[MT],1,D_D[CAT],TA_20,D_D[EP],-1, D_D[LOC],$A59),0)</f>
        <v>1731</v>
      </c>
      <c r="D59" s="60">
        <f>IFERROR(SUMIFS(D_D[ADP],D_D[MT],1,D_D[CAT],D$1,D_D[EP],-1, D_D[LOC],$A59),0)</f>
        <v>479.44</v>
      </c>
      <c r="E59" s="61">
        <f>IFERROR(SUMIFS(D_D[INV],D_D[MT],2,D_D[CAT],TA_21,D_D[EP],-1, D_D[LOC],$A59),0)</f>
        <v>3549</v>
      </c>
      <c r="F59" s="62">
        <f>IFERROR(SUMIFS(D_D[BL],D_D[MT],2,D_D[CAT],TA_21,D_D[EP],-1, D_D[LOC],$A59),0)</f>
        <v>895</v>
      </c>
      <c r="G59" s="63">
        <f t="shared" si="4"/>
        <v>0.25218371372217524</v>
      </c>
      <c r="H59" s="64">
        <f>IFERROR(SUMIFS(D_D[INV],D_D[MT],2,D_D[CAT],TA_22,D_D[EP],-1, D_D[LOC],$A59),0)</f>
        <v>2474</v>
      </c>
      <c r="I59" s="62">
        <f>IFERROR(SUMIFS(D_D[BL],D_D[MT],2,D_D[CAT],TA_22,D_D[EP],-1, D_D[LOC],$A59),0)</f>
        <v>1590</v>
      </c>
      <c r="J59" s="63">
        <f t="shared" si="5"/>
        <v>0.64268391269199676</v>
      </c>
      <c r="K59" s="65">
        <f>IFERROR(SUMIFS(D_D[INV],D_D[MT],2,D_D[CAT],TA_23,D_D[EP],-1, D_D[LOC],$A59),0)</f>
        <v>487</v>
      </c>
      <c r="L59" s="66">
        <f>IFERROR(SUMIFS(D_D[BL],D_D[MT],2,D_D[CAT],TA_23,D_D[EP],-1, D_D[LOC],$A59),0)</f>
        <v>387</v>
      </c>
      <c r="M59" s="63">
        <f t="shared" si="6"/>
        <v>0.79466119096509236</v>
      </c>
      <c r="N59" s="65">
        <f>IFERROR(SUMIFS(D_D[INV],D_D[MT],2,D_D[CAT],TA_24,D_D[EP],-1, D_D[LOC],$A59),0)</f>
        <v>1131</v>
      </c>
      <c r="O59" s="66">
        <f>IFERROR(SUMIFS(D_D[BL],D_D[MT],2,D_D[CAT],TA_24,D_D[EP],-1, D_D[LOC],$A59),0)</f>
        <v>984</v>
      </c>
      <c r="P59" s="63">
        <f t="shared" si="7"/>
        <v>0.87002652519893897</v>
      </c>
      <c r="Q59" s="67">
        <f>IFERROR(SUMIFS(D_D[INV],D_D[MT],2,D_D[CAT],TA_25,D_D[EP],-1, D_D[LOC],$A59),0)</f>
        <v>0</v>
      </c>
      <c r="R59" s="67">
        <f>IFERROR(SUMIFS(D_D[INV],D_D[MT],2,D_D[CAT],TA_26,D_D[EP],-1, D_D[LOC],$A59),0)</f>
        <v>133</v>
      </c>
      <c r="S59" s="44">
        <f>IFERROR(SUMIFS(D_D[INV],D_D[MT],7,D_D[CAT],2,D_D[EP],TA_20, D_D[LOC],$A59),0)</f>
        <v>2887</v>
      </c>
      <c r="T59" s="248"/>
    </row>
    <row r="60" spans="1:20" x14ac:dyDescent="0.2">
      <c r="A60" s="9">
        <v>377</v>
      </c>
      <c r="B60" s="110" t="s">
        <v>65</v>
      </c>
      <c r="C60" s="59">
        <f>IFERROR(SUMIFS(D_D[INV],D_D[MT],1,D_D[CAT],TA_20,D_D[EP],-1, D_D[LOC],$A60),0)</f>
        <v>4814</v>
      </c>
      <c r="D60" s="60">
        <f>IFERROR(SUMIFS(D_D[ADP],D_D[MT],1,D_D[CAT],D$1,D_D[EP],-1, D_D[LOC],$A60),0)</f>
        <v>313.83</v>
      </c>
      <c r="E60" s="61">
        <f>IFERROR(SUMIFS(D_D[INV],D_D[MT],2,D_D[CAT],TA_21,D_D[EP],-1, D_D[LOC],$A60),0)</f>
        <v>14060</v>
      </c>
      <c r="F60" s="62">
        <f>IFERROR(SUMIFS(D_D[BL],D_D[MT],2,D_D[CAT],TA_21,D_D[EP],-1, D_D[LOC],$A60),0)</f>
        <v>2988</v>
      </c>
      <c r="G60" s="63">
        <f t="shared" si="4"/>
        <v>0.21251778093883358</v>
      </c>
      <c r="H60" s="64">
        <f>IFERROR(SUMIFS(D_D[INV],D_D[MT],2,D_D[CAT],TA_22,D_D[EP],-1, D_D[LOC],$A60),0)</f>
        <v>11320</v>
      </c>
      <c r="I60" s="62">
        <f>IFERROR(SUMIFS(D_D[BL],D_D[MT],2,D_D[CAT],TA_22,D_D[EP],-1, D_D[LOC],$A60),0)</f>
        <v>7005</v>
      </c>
      <c r="J60" s="63">
        <f t="shared" si="5"/>
        <v>0.61881625441696109</v>
      </c>
      <c r="K60" s="65">
        <f>IFERROR(SUMIFS(D_D[INV],D_D[MT],2,D_D[CAT],TA_23,D_D[EP],-1, D_D[LOC],$A60),0)</f>
        <v>5097</v>
      </c>
      <c r="L60" s="66">
        <f>IFERROR(SUMIFS(D_D[BL],D_D[MT],2,D_D[CAT],TA_23,D_D[EP],-1, D_D[LOC],$A60),0)</f>
        <v>3829</v>
      </c>
      <c r="M60" s="63">
        <f t="shared" si="6"/>
        <v>0.75122621149695901</v>
      </c>
      <c r="N60" s="65">
        <f>IFERROR(SUMIFS(D_D[INV],D_D[MT],2,D_D[CAT],TA_24,D_D[EP],-1, D_D[LOC],$A60),0)</f>
        <v>2317</v>
      </c>
      <c r="O60" s="66">
        <f>IFERROR(SUMIFS(D_D[BL],D_D[MT],2,D_D[CAT],TA_24,D_D[EP],-1, D_D[LOC],$A60),0)</f>
        <v>1625</v>
      </c>
      <c r="P60" s="63">
        <f t="shared" si="7"/>
        <v>0.70133793698748381</v>
      </c>
      <c r="Q60" s="67">
        <f>IFERROR(SUMIFS(D_D[INV],D_D[MT],2,D_D[CAT],TA_25,D_D[EP],-1, D_D[LOC],$A60),0)</f>
        <v>0</v>
      </c>
      <c r="R60" s="67">
        <f>IFERROR(SUMIFS(D_D[INV],D_D[MT],2,D_D[CAT],TA_26,D_D[EP],-1, D_D[LOC],$A60),0)</f>
        <v>61</v>
      </c>
      <c r="S60" s="44">
        <f>IFERROR(SUMIFS(D_D[INV],D_D[MT],7,D_D[CAT],2,D_D[EP],TA_20, D_D[LOC],$A60),0)</f>
        <v>3311</v>
      </c>
      <c r="T60" s="248"/>
    </row>
    <row r="61" spans="1:20" x14ac:dyDescent="0.2">
      <c r="A61" s="9">
        <v>346</v>
      </c>
      <c r="B61" s="247" t="s">
        <v>67</v>
      </c>
      <c r="C61" s="68">
        <f>IFERROR(SUMIFS(D_D[INV],D_D[MT],1,D_D[CAT],TA_20,D_D[EP],-1, D_D[LOC],$A61),0)</f>
        <v>8036</v>
      </c>
      <c r="D61" s="69">
        <f>IFERROR(SUMIFS(D_D[ADP],D_D[MT],1,D_D[CAT],D$1,D_D[EP],-1, D_D[LOC],$A61),0)</f>
        <v>409.12</v>
      </c>
      <c r="E61" s="70">
        <f>IFERROR(SUMIFS(D_D[INV],D_D[MT],2,D_D[CAT],TA_21,D_D[EP],-1, D_D[LOC],$A61),0)</f>
        <v>7571</v>
      </c>
      <c r="F61" s="71">
        <f>IFERROR(SUMIFS(D_D[BL],D_D[MT],2,D_D[CAT],TA_21,D_D[EP],-1, D_D[LOC],$A61),0)</f>
        <v>1652</v>
      </c>
      <c r="G61" s="72">
        <f t="shared" si="4"/>
        <v>0.21820103024699511</v>
      </c>
      <c r="H61" s="73">
        <f>IFERROR(SUMIFS(D_D[INV],D_D[MT],2,D_D[CAT],TA_22,D_D[EP],-1, D_D[LOC],$A61),0)</f>
        <v>12604</v>
      </c>
      <c r="I61" s="71">
        <f>IFERROR(SUMIFS(D_D[BL],D_D[MT],2,D_D[CAT],TA_22,D_D[EP],-1, D_D[LOC],$A61),0)</f>
        <v>8572</v>
      </c>
      <c r="J61" s="72">
        <f t="shared" si="5"/>
        <v>0.68010155506188508</v>
      </c>
      <c r="K61" s="74">
        <f>IFERROR(SUMIFS(D_D[INV],D_D[MT],2,D_D[CAT],TA_23,D_D[EP],-1, D_D[LOC],$A61),0)</f>
        <v>4089</v>
      </c>
      <c r="L61" s="75">
        <f>IFERROR(SUMIFS(D_D[BL],D_D[MT],2,D_D[CAT],TA_23,D_D[EP],-1, D_D[LOC],$A61),0)</f>
        <v>2657</v>
      </c>
      <c r="M61" s="72">
        <f t="shared" si="6"/>
        <v>0.64979212521398877</v>
      </c>
      <c r="N61" s="74">
        <f>IFERROR(SUMIFS(D_D[INV],D_D[MT],2,D_D[CAT],TA_24,D_D[EP],-1, D_D[LOC],$A61),0)</f>
        <v>4063</v>
      </c>
      <c r="O61" s="75">
        <f>IFERROR(SUMIFS(D_D[BL],D_D[MT],2,D_D[CAT],TA_24,D_D[EP],-1, D_D[LOC],$A61),0)</f>
        <v>3476</v>
      </c>
      <c r="P61" s="72">
        <f t="shared" si="7"/>
        <v>0.8555254737878415</v>
      </c>
      <c r="Q61" s="76">
        <f>IFERROR(SUMIFS(D_D[INV],D_D[MT],2,D_D[CAT],TA_25,D_D[EP],-1, D_D[LOC],$A61),0)</f>
        <v>5</v>
      </c>
      <c r="R61" s="76">
        <f>IFERROR(SUMIFS(D_D[INV],D_D[MT],2,D_D[CAT],TA_26,D_D[EP],-1, D_D[LOC],$A61),0)</f>
        <v>151</v>
      </c>
      <c r="S61" s="44">
        <f>IFERROR(SUMIFS(D_D[INV],D_D[MT],7,D_D[CAT],2,D_D[EP],TA_20, D_D[LOC],$A61),0)</f>
        <v>4494</v>
      </c>
      <c r="T61" s="248"/>
    </row>
    <row r="62" spans="1:20" x14ac:dyDescent="0.2">
      <c r="A62" s="9">
        <v>393</v>
      </c>
      <c r="B62" s="246" t="s">
        <v>303</v>
      </c>
      <c r="C62" s="52">
        <f>IFERROR(SUMIFS(D_D[INV],D_D[MT],1,D_D[CAT],TA_20,D_D[EP],-1, D_D[LOC],$A62),0)</f>
        <v>50445</v>
      </c>
      <c r="D62" s="41">
        <f>IFERROR(SUMIFS(D_D[ADP],D_D[MT],1,D_D[CAT],D$1,D_D[EP],-1, D_D[LOC],$A62),0)</f>
        <v>326.51</v>
      </c>
      <c r="E62" s="53">
        <f>IFERROR(SUMIFS(D_D[INV],D_D[MT],2,D_D[CAT],TA_21,D_D[EP],-1, D_D[LOC],$A62),0)</f>
        <v>75886</v>
      </c>
      <c r="F62" s="58">
        <f>IFERROR(SUMIFS(D_D[BL],D_D[MT],2,D_D[CAT],TA_21,D_D[EP],-1, D_D[LOC],$A62),0)</f>
        <v>17779</v>
      </c>
      <c r="G62" s="54">
        <f t="shared" si="4"/>
        <v>0.23428563898479299</v>
      </c>
      <c r="H62" s="58">
        <f>IFERROR(SUMIFS(D_D[INV],D_D[MT],2,D_D[CAT],TA_22,D_D[EP],-1, D_D[LOC],$A62),0)</f>
        <v>75973</v>
      </c>
      <c r="I62" s="58">
        <f>IFERROR(SUMIFS(D_D[BL],D_D[MT],2,D_D[CAT],TA_22,D_D[EP],-1, D_D[LOC],$A62),0)</f>
        <v>46735</v>
      </c>
      <c r="J62" s="54">
        <f t="shared" si="5"/>
        <v>0.61515275163544947</v>
      </c>
      <c r="K62" s="52">
        <f>IFERROR(SUMIFS(D_D[INV],D_D[MT],2,D_D[CAT],TA_23,D_D[EP],-1, D_D[LOC],$A62),0)</f>
        <v>24788</v>
      </c>
      <c r="L62" s="52">
        <f>IFERROR(SUMIFS(D_D[BL],D_D[MT],2,D_D[CAT],TA_23,D_D[EP],-1, D_D[LOC],$A62),0)</f>
        <v>22002</v>
      </c>
      <c r="M62" s="54">
        <f t="shared" si="6"/>
        <v>0.88760690656769403</v>
      </c>
      <c r="N62" s="52">
        <f>IFERROR(SUMIFS(D_D[INV],D_D[MT],2,D_D[CAT],TA_24,D_D[EP],-1, D_D[LOC],$A62),0)</f>
        <v>16070</v>
      </c>
      <c r="O62" s="52">
        <f>IFERROR(SUMIFS(D_D[BL],D_D[MT],2,D_D[CAT],TA_24,D_D[EP],-1, D_D[LOC],$A62),0)</f>
        <v>10716</v>
      </c>
      <c r="P62" s="54">
        <f t="shared" si="7"/>
        <v>0.66683260734287497</v>
      </c>
      <c r="Q62" s="52">
        <f>IFERROR(SUMIFS(D_D[INV],D_D[MT],2,D_D[CAT],TA_25,D_D[EP],-1, D_D[LOC],$A62),0)</f>
        <v>174</v>
      </c>
      <c r="R62" s="55">
        <f>IFERROR(SUMIFS(D_D[INV],D_D[MT],2,D_D[CAT],TA_26,D_D[EP],-1, D_D[LOC],$A62),0)</f>
        <v>1458</v>
      </c>
      <c r="S62" s="55">
        <f>IFERROR(SUMIFS(D_D[INV],D_D[MT],7,D_D[CAT],2,D_D[EP],TA_20, D_D[LOC],$A62),0)</f>
        <v>85314</v>
      </c>
      <c r="T62" s="248"/>
    </row>
    <row r="63" spans="1:20" x14ac:dyDescent="0.2">
      <c r="A63" s="9">
        <v>316</v>
      </c>
      <c r="B63" s="110" t="s">
        <v>21</v>
      </c>
      <c r="C63" s="59">
        <f>IFERROR(SUMIFS(D_D[INV],D_D[MT],1,D_D[CAT],TA_20,D_D[EP],-1, D_D[LOC],$A63),0)</f>
        <v>10926</v>
      </c>
      <c r="D63" s="60">
        <f>IFERROR(SUMIFS(D_D[ADP],D_D[MT],1,D_D[CAT],D$1,D_D[EP],-1, D_D[LOC],$A63),0)</f>
        <v>306.61</v>
      </c>
      <c r="E63" s="61">
        <f>IFERROR(SUMIFS(D_D[INV],D_D[MT],2,D_D[CAT],TA_21,D_D[EP],-1, D_D[LOC],$A63),0)</f>
        <v>18554</v>
      </c>
      <c r="F63" s="62">
        <f>IFERROR(SUMIFS(D_D[BL],D_D[MT],2,D_D[CAT],TA_21,D_D[EP],-1, D_D[LOC],$A63),0)</f>
        <v>4607</v>
      </c>
      <c r="G63" s="63">
        <f t="shared" si="4"/>
        <v>0.24830225288347527</v>
      </c>
      <c r="H63" s="64">
        <f>IFERROR(SUMIFS(D_D[INV],D_D[MT],2,D_D[CAT],TA_22,D_D[EP],-1, D_D[LOC],$A63),0)</f>
        <v>17197</v>
      </c>
      <c r="I63" s="62">
        <f>IFERROR(SUMIFS(D_D[BL],D_D[MT],2,D_D[CAT],TA_22,D_D[EP],-1, D_D[LOC],$A63),0)</f>
        <v>10622</v>
      </c>
      <c r="J63" s="63">
        <f t="shared" si="5"/>
        <v>0.61766587195441069</v>
      </c>
      <c r="K63" s="65">
        <f>IFERROR(SUMIFS(D_D[INV],D_D[MT],2,D_D[CAT],TA_23,D_D[EP],-1, D_D[LOC],$A63),0)</f>
        <v>6583</v>
      </c>
      <c r="L63" s="66">
        <f>IFERROR(SUMIFS(D_D[BL],D_D[MT],2,D_D[CAT],TA_23,D_D[EP],-1, D_D[LOC],$A63),0)</f>
        <v>5945</v>
      </c>
      <c r="M63" s="63">
        <f t="shared" si="6"/>
        <v>0.90308370044052866</v>
      </c>
      <c r="N63" s="65">
        <f>IFERROR(SUMIFS(D_D[INV],D_D[MT],2,D_D[CAT],TA_24,D_D[EP],-1, D_D[LOC],$A63),0)</f>
        <v>2565</v>
      </c>
      <c r="O63" s="66">
        <f>IFERROR(SUMIFS(D_D[BL],D_D[MT],2,D_D[CAT],TA_24,D_D[EP],-1, D_D[LOC],$A63),0)</f>
        <v>1912</v>
      </c>
      <c r="P63" s="63">
        <f t="shared" si="7"/>
        <v>0.7454191033138402</v>
      </c>
      <c r="Q63" s="67">
        <f>IFERROR(SUMIFS(D_D[INV],D_D[MT],2,D_D[CAT],TA_25,D_D[EP],-1, D_D[LOC],$A63),0)</f>
        <v>77</v>
      </c>
      <c r="R63" s="67">
        <f>IFERROR(SUMIFS(D_D[INV],D_D[MT],2,D_D[CAT],TA_26,D_D[EP],-1, D_D[LOC],$A63),0)</f>
        <v>38</v>
      </c>
      <c r="S63" s="44">
        <f>IFERROR(SUMIFS(D_D[INV],D_D[MT],7,D_D[CAT],2,D_D[EP],TA_20, D_D[LOC],$A63),0)</f>
        <v>17843</v>
      </c>
      <c r="T63" s="248"/>
    </row>
    <row r="64" spans="1:20" x14ac:dyDescent="0.2">
      <c r="A64" s="9">
        <v>319</v>
      </c>
      <c r="B64" s="110" t="s">
        <v>33</v>
      </c>
      <c r="C64" s="59">
        <f>IFERROR(SUMIFS(D_D[INV],D_D[MT],1,D_D[CAT],TA_20,D_D[EP],-1, D_D[LOC],$A64),0)</f>
        <v>5950</v>
      </c>
      <c r="D64" s="60">
        <f>IFERROR(SUMIFS(D_D[ADP],D_D[MT],1,D_D[CAT],D$1,D_D[EP],-1, D_D[LOC],$A64),0)</f>
        <v>250.87</v>
      </c>
      <c r="E64" s="61">
        <f>IFERROR(SUMIFS(D_D[INV],D_D[MT],2,D_D[CAT],TA_21,D_D[EP],-1, D_D[LOC],$A64),0)</f>
        <v>9644</v>
      </c>
      <c r="F64" s="62">
        <f>IFERROR(SUMIFS(D_D[BL],D_D[MT],2,D_D[CAT],TA_21,D_D[EP],-1, D_D[LOC],$A64),0)</f>
        <v>2421</v>
      </c>
      <c r="G64" s="63">
        <f t="shared" si="4"/>
        <v>0.25103691414350893</v>
      </c>
      <c r="H64" s="64">
        <f>IFERROR(SUMIFS(D_D[INV],D_D[MT],2,D_D[CAT],TA_22,D_D[EP],-1, D_D[LOC],$A64),0)</f>
        <v>10667</v>
      </c>
      <c r="I64" s="62">
        <f>IFERROR(SUMIFS(D_D[BL],D_D[MT],2,D_D[CAT],TA_22,D_D[EP],-1, D_D[LOC],$A64),0)</f>
        <v>6097</v>
      </c>
      <c r="J64" s="63">
        <f t="shared" si="5"/>
        <v>0.57157588825349204</v>
      </c>
      <c r="K64" s="65">
        <f>IFERROR(SUMIFS(D_D[INV],D_D[MT],2,D_D[CAT],TA_23,D_D[EP],-1, D_D[LOC],$A64),0)</f>
        <v>2839</v>
      </c>
      <c r="L64" s="66">
        <f>IFERROR(SUMIFS(D_D[BL],D_D[MT],2,D_D[CAT],TA_23,D_D[EP],-1, D_D[LOC],$A64),0)</f>
        <v>2482</v>
      </c>
      <c r="M64" s="63">
        <f t="shared" si="6"/>
        <v>0.87425149700598803</v>
      </c>
      <c r="N64" s="65">
        <f>IFERROR(SUMIFS(D_D[INV],D_D[MT],2,D_D[CAT],TA_24,D_D[EP],-1, D_D[LOC],$A64),0)</f>
        <v>1687</v>
      </c>
      <c r="O64" s="66">
        <f>IFERROR(SUMIFS(D_D[BL],D_D[MT],2,D_D[CAT],TA_24,D_D[EP],-1, D_D[LOC],$A64),0)</f>
        <v>1202</v>
      </c>
      <c r="P64" s="63">
        <f t="shared" si="7"/>
        <v>0.71250740960284531</v>
      </c>
      <c r="Q64" s="67">
        <f>IFERROR(SUMIFS(D_D[INV],D_D[MT],2,D_D[CAT],TA_25,D_D[EP],-1, D_D[LOC],$A64),0)</f>
        <v>0</v>
      </c>
      <c r="R64" s="67">
        <f>IFERROR(SUMIFS(D_D[INV],D_D[MT],2,D_D[CAT],TA_26,D_D[EP],-1, D_D[LOC],$A64),0)</f>
        <v>63</v>
      </c>
      <c r="S64" s="44">
        <f>IFERROR(SUMIFS(D_D[INV],D_D[MT],7,D_D[CAT],2,D_D[EP],TA_20, D_D[LOC],$A64),0)</f>
        <v>13118</v>
      </c>
      <c r="T64" s="248"/>
    </row>
    <row r="65" spans="1:20" x14ac:dyDescent="0.2">
      <c r="A65" s="9">
        <v>327</v>
      </c>
      <c r="B65" s="110" t="s">
        <v>47</v>
      </c>
      <c r="C65" s="59">
        <f>IFERROR(SUMIFS(D_D[INV],D_D[MT],1,D_D[CAT],TA_20,D_D[EP],-1, D_D[LOC],$A65),0)</f>
        <v>5516</v>
      </c>
      <c r="D65" s="60">
        <f>IFERROR(SUMIFS(D_D[ADP],D_D[MT],1,D_D[CAT],D$1,D_D[EP],-1, D_D[LOC],$A65),0)</f>
        <v>468.93</v>
      </c>
      <c r="E65" s="61">
        <f>IFERROR(SUMIFS(D_D[INV],D_D[MT],2,D_D[CAT],TA_21,D_D[EP],-1, D_D[LOC],$A65),0)</f>
        <v>4434</v>
      </c>
      <c r="F65" s="62">
        <f>IFERROR(SUMIFS(D_D[BL],D_D[MT],2,D_D[CAT],TA_21,D_D[EP],-1, D_D[LOC],$A65),0)</f>
        <v>1104</v>
      </c>
      <c r="G65" s="63">
        <f t="shared" si="4"/>
        <v>0.24898511502029769</v>
      </c>
      <c r="H65" s="64">
        <f>IFERROR(SUMIFS(D_D[INV],D_D[MT],2,D_D[CAT],TA_22,D_D[EP],-1, D_D[LOC],$A65),0)</f>
        <v>8770</v>
      </c>
      <c r="I65" s="62">
        <f>IFERROR(SUMIFS(D_D[BL],D_D[MT],2,D_D[CAT],TA_22,D_D[EP],-1, D_D[LOC],$A65),0)</f>
        <v>5791</v>
      </c>
      <c r="J65" s="63">
        <f t="shared" si="5"/>
        <v>0.66031927023945269</v>
      </c>
      <c r="K65" s="65">
        <f>IFERROR(SUMIFS(D_D[INV],D_D[MT],2,D_D[CAT],TA_23,D_D[EP],-1, D_D[LOC],$A65),0)</f>
        <v>3489</v>
      </c>
      <c r="L65" s="66">
        <f>IFERROR(SUMIFS(D_D[BL],D_D[MT],2,D_D[CAT],TA_23,D_D[EP],-1, D_D[LOC],$A65),0)</f>
        <v>3310</v>
      </c>
      <c r="M65" s="63">
        <f t="shared" si="6"/>
        <v>0.94869590140441384</v>
      </c>
      <c r="N65" s="65">
        <f>IFERROR(SUMIFS(D_D[INV],D_D[MT],2,D_D[CAT],TA_24,D_D[EP],-1, D_D[LOC],$A65),0)</f>
        <v>2303</v>
      </c>
      <c r="O65" s="66">
        <f>IFERROR(SUMIFS(D_D[BL],D_D[MT],2,D_D[CAT],TA_24,D_D[EP],-1, D_D[LOC],$A65),0)</f>
        <v>1268</v>
      </c>
      <c r="P65" s="63">
        <f t="shared" si="7"/>
        <v>0.55058619192357794</v>
      </c>
      <c r="Q65" s="67">
        <f>IFERROR(SUMIFS(D_D[INV],D_D[MT],2,D_D[CAT],TA_25,D_D[EP],-1, D_D[LOC],$A65),0)</f>
        <v>90</v>
      </c>
      <c r="R65" s="67">
        <f>IFERROR(SUMIFS(D_D[INV],D_D[MT],2,D_D[CAT],TA_26,D_D[EP],-1, D_D[LOC],$A65),0)</f>
        <v>339</v>
      </c>
      <c r="S65" s="44">
        <f>IFERROR(SUMIFS(D_D[INV],D_D[MT],7,D_D[CAT],2,D_D[EP],TA_20, D_D[LOC],$A65),0)</f>
        <v>4654</v>
      </c>
      <c r="T65" s="248"/>
    </row>
    <row r="66" spans="1:20" x14ac:dyDescent="0.2">
      <c r="A66" s="9">
        <v>322</v>
      </c>
      <c r="B66" s="110" t="s">
        <v>51</v>
      </c>
      <c r="C66" s="59">
        <f>IFERROR(SUMIFS(D_D[INV],D_D[MT],1,D_D[CAT],TA_20,D_D[EP],-1, D_D[LOC],$A66),0)</f>
        <v>8804</v>
      </c>
      <c r="D66" s="60">
        <f>IFERROR(SUMIFS(D_D[ADP],D_D[MT],1,D_D[CAT],D$1,D_D[EP],-1, D_D[LOC],$A66),0)</f>
        <v>347.61</v>
      </c>
      <c r="E66" s="61">
        <f>IFERROR(SUMIFS(D_D[INV],D_D[MT],2,D_D[CAT],TA_21,D_D[EP],-1, D_D[LOC],$A66),0)</f>
        <v>7704</v>
      </c>
      <c r="F66" s="62">
        <f>IFERROR(SUMIFS(D_D[BL],D_D[MT],2,D_D[CAT],TA_21,D_D[EP],-1, D_D[LOC],$A66),0)</f>
        <v>1812</v>
      </c>
      <c r="G66" s="63">
        <f t="shared" si="4"/>
        <v>0.235202492211838</v>
      </c>
      <c r="H66" s="64">
        <f>IFERROR(SUMIFS(D_D[INV],D_D[MT],2,D_D[CAT],TA_22,D_D[EP],-1, D_D[LOC],$A66),0)</f>
        <v>11031</v>
      </c>
      <c r="I66" s="62">
        <f>IFERROR(SUMIFS(D_D[BL],D_D[MT],2,D_D[CAT],TA_22,D_D[EP],-1, D_D[LOC],$A66),0)</f>
        <v>7405</v>
      </c>
      <c r="J66" s="63">
        <f t="shared" si="5"/>
        <v>0.67129000090653612</v>
      </c>
      <c r="K66" s="65">
        <f>IFERROR(SUMIFS(D_D[INV],D_D[MT],2,D_D[CAT],TA_23,D_D[EP],-1, D_D[LOC],$A66),0)</f>
        <v>3801</v>
      </c>
      <c r="L66" s="66">
        <f>IFERROR(SUMIFS(D_D[BL],D_D[MT],2,D_D[CAT],TA_23,D_D[EP],-1, D_D[LOC],$A66),0)</f>
        <v>3461</v>
      </c>
      <c r="M66" s="63">
        <f t="shared" si="6"/>
        <v>0.91054985530123655</v>
      </c>
      <c r="N66" s="65">
        <f>IFERROR(SUMIFS(D_D[INV],D_D[MT],2,D_D[CAT],TA_24,D_D[EP],-1, D_D[LOC],$A66),0)</f>
        <v>2229</v>
      </c>
      <c r="O66" s="66">
        <f>IFERROR(SUMIFS(D_D[BL],D_D[MT],2,D_D[CAT],TA_24,D_D[EP],-1, D_D[LOC],$A66),0)</f>
        <v>1178</v>
      </c>
      <c r="P66" s="63">
        <f t="shared" si="7"/>
        <v>0.52848811126065498</v>
      </c>
      <c r="Q66" s="67">
        <f>IFERROR(SUMIFS(D_D[INV],D_D[MT],2,D_D[CAT],TA_25,D_D[EP],-1, D_D[LOC],$A66),0)</f>
        <v>0</v>
      </c>
      <c r="R66" s="67">
        <f>IFERROR(SUMIFS(D_D[INV],D_D[MT],2,D_D[CAT],TA_26,D_D[EP],-1, D_D[LOC],$A66),0)</f>
        <v>437</v>
      </c>
      <c r="S66" s="44">
        <f>IFERROR(SUMIFS(D_D[INV],D_D[MT],7,D_D[CAT],2,D_D[EP],TA_20, D_D[LOC],$A66),0)</f>
        <v>8898</v>
      </c>
      <c r="T66" s="248"/>
    </row>
    <row r="67" spans="1:20" x14ac:dyDescent="0.2">
      <c r="A67" s="9">
        <v>320</v>
      </c>
      <c r="B67" s="110" t="s">
        <v>52</v>
      </c>
      <c r="C67" s="59">
        <f>IFERROR(SUMIFS(D_D[INV],D_D[MT],1,D_D[CAT],TA_20,D_D[EP],-1, D_D[LOC],$A67),0)</f>
        <v>4146</v>
      </c>
      <c r="D67" s="60">
        <f>IFERROR(SUMIFS(D_D[ADP],D_D[MT],1,D_D[CAT],D$1,D_D[EP],-1, D_D[LOC],$A67),0)</f>
        <v>273.25</v>
      </c>
      <c r="E67" s="61">
        <f>IFERROR(SUMIFS(D_D[INV],D_D[MT],2,D_D[CAT],TA_21,D_D[EP],-1, D_D[LOC],$A67),0)</f>
        <v>9945</v>
      </c>
      <c r="F67" s="62">
        <f>IFERROR(SUMIFS(D_D[BL],D_D[MT],2,D_D[CAT],TA_21,D_D[EP],-1, D_D[LOC],$A67),0)</f>
        <v>1771</v>
      </c>
      <c r="G67" s="63">
        <f t="shared" si="4"/>
        <v>0.17807943690296632</v>
      </c>
      <c r="H67" s="64">
        <f>IFERROR(SUMIFS(D_D[INV],D_D[MT],2,D_D[CAT],TA_22,D_D[EP],-1, D_D[LOC],$A67),0)</f>
        <v>7770</v>
      </c>
      <c r="I67" s="62">
        <f>IFERROR(SUMIFS(D_D[BL],D_D[MT],2,D_D[CAT],TA_22,D_D[EP],-1, D_D[LOC],$A67),0)</f>
        <v>3855</v>
      </c>
      <c r="J67" s="63">
        <f t="shared" si="5"/>
        <v>0.49613899613899615</v>
      </c>
      <c r="K67" s="65">
        <f>IFERROR(SUMIFS(D_D[INV],D_D[MT],2,D_D[CAT],TA_23,D_D[EP],-1, D_D[LOC],$A67),0)</f>
        <v>2233</v>
      </c>
      <c r="L67" s="66">
        <f>IFERROR(SUMIFS(D_D[BL],D_D[MT],2,D_D[CAT],TA_23,D_D[EP],-1, D_D[LOC],$A67),0)</f>
        <v>1848</v>
      </c>
      <c r="M67" s="63">
        <f t="shared" si="6"/>
        <v>0.82758620689655171</v>
      </c>
      <c r="N67" s="65">
        <f>IFERROR(SUMIFS(D_D[INV],D_D[MT],2,D_D[CAT],TA_24,D_D[EP],-1, D_D[LOC],$A67),0)</f>
        <v>1458</v>
      </c>
      <c r="O67" s="66">
        <f>IFERROR(SUMIFS(D_D[BL],D_D[MT],2,D_D[CAT],TA_24,D_D[EP],-1, D_D[LOC],$A67),0)</f>
        <v>1186</v>
      </c>
      <c r="P67" s="63">
        <f t="shared" si="7"/>
        <v>0.81344307270233196</v>
      </c>
      <c r="Q67" s="67">
        <f>IFERROR(SUMIFS(D_D[INV],D_D[MT],2,D_D[CAT],TA_25,D_D[EP],-1, D_D[LOC],$A67),0)</f>
        <v>1</v>
      </c>
      <c r="R67" s="67">
        <f>IFERROR(SUMIFS(D_D[INV],D_D[MT],2,D_D[CAT],TA_26,D_D[EP],-1, D_D[LOC],$A67),0)</f>
        <v>290</v>
      </c>
      <c r="S67" s="44">
        <f>IFERROR(SUMIFS(D_D[INV],D_D[MT],7,D_D[CAT],2,D_D[EP],TA_20, D_D[LOC],$A67),0)</f>
        <v>6991</v>
      </c>
      <c r="T67" s="248"/>
    </row>
    <row r="68" spans="1:20" x14ac:dyDescent="0.2">
      <c r="A68" s="9">
        <v>355</v>
      </c>
      <c r="B68" s="110" t="s">
        <v>66</v>
      </c>
      <c r="C68" s="59">
        <f>IFERROR(SUMIFS(D_D[INV],D_D[MT],1,D_D[CAT],TA_20,D_D[EP],-1, D_D[LOC],$A68),0)</f>
        <v>598</v>
      </c>
      <c r="D68" s="60">
        <f>IFERROR(SUMIFS(D_D[ADP],D_D[MT],1,D_D[CAT],D$1,D_D[EP],-1, D_D[LOC],$A68),0)</f>
        <v>211.31</v>
      </c>
      <c r="E68" s="61">
        <f>IFERROR(SUMIFS(D_D[INV],D_D[MT],2,D_D[CAT],TA_21,D_D[EP],-1, D_D[LOC],$A68),0)</f>
        <v>2475</v>
      </c>
      <c r="F68" s="62">
        <f>IFERROR(SUMIFS(D_D[BL],D_D[MT],2,D_D[CAT],TA_21,D_D[EP],-1, D_D[LOC],$A68),0)</f>
        <v>398</v>
      </c>
      <c r="G68" s="63">
        <f t="shared" si="4"/>
        <v>0.16080808080808082</v>
      </c>
      <c r="H68" s="64">
        <f>IFERROR(SUMIFS(D_D[INV],D_D[MT],2,D_D[CAT],TA_22,D_D[EP],-1, D_D[LOC],$A68),0)</f>
        <v>1370</v>
      </c>
      <c r="I68" s="62">
        <f>IFERROR(SUMIFS(D_D[BL],D_D[MT],2,D_D[CAT],TA_22,D_D[EP],-1, D_D[LOC],$A68),0)</f>
        <v>786</v>
      </c>
      <c r="J68" s="63">
        <f t="shared" si="5"/>
        <v>0.57372262773722627</v>
      </c>
      <c r="K68" s="65">
        <f>IFERROR(SUMIFS(D_D[INV],D_D[MT],2,D_D[CAT],TA_23,D_D[EP],-1, D_D[LOC],$A68),0)</f>
        <v>687</v>
      </c>
      <c r="L68" s="66">
        <f>IFERROR(SUMIFS(D_D[BL],D_D[MT],2,D_D[CAT],TA_23,D_D[EP],-1, D_D[LOC],$A68),0)</f>
        <v>650</v>
      </c>
      <c r="M68" s="63">
        <f t="shared" si="6"/>
        <v>0.94614264919941771</v>
      </c>
      <c r="N68" s="65">
        <f>IFERROR(SUMIFS(D_D[INV],D_D[MT],2,D_D[CAT],TA_24,D_D[EP],-1, D_D[LOC],$A68),0)</f>
        <v>916</v>
      </c>
      <c r="O68" s="66">
        <f>IFERROR(SUMIFS(D_D[BL],D_D[MT],2,D_D[CAT],TA_24,D_D[EP],-1, D_D[LOC],$A68),0)</f>
        <v>688</v>
      </c>
      <c r="P68" s="63">
        <f t="shared" si="7"/>
        <v>0.75109170305676853</v>
      </c>
      <c r="Q68" s="67">
        <f>IFERROR(SUMIFS(D_D[INV],D_D[MT],2,D_D[CAT],TA_25,D_D[EP],-1, D_D[LOC],$A68),0)</f>
        <v>0</v>
      </c>
      <c r="R68" s="67">
        <f>IFERROR(SUMIFS(D_D[INV],D_D[MT],2,D_D[CAT],TA_26,D_D[EP],-1, D_D[LOC],$A68),0)</f>
        <v>4</v>
      </c>
      <c r="S68" s="44">
        <f>IFERROR(SUMIFS(D_D[INV],D_D[MT],7,D_D[CAT],2,D_D[EP],TA_20, D_D[LOC],$A68),0)</f>
        <v>4528</v>
      </c>
      <c r="T68" s="248"/>
    </row>
    <row r="69" spans="1:20" x14ac:dyDescent="0.2">
      <c r="A69" s="9">
        <v>317</v>
      </c>
      <c r="B69" s="247" t="s">
        <v>71</v>
      </c>
      <c r="C69" s="68">
        <f>IFERROR(SUMIFS(D_D[INV],D_D[MT],1,D_D[CAT],TA_20,D_D[EP],-1, D_D[LOC],$A69),0)</f>
        <v>14505</v>
      </c>
      <c r="D69" s="69">
        <f>IFERROR(SUMIFS(D_D[ADP],D_D[MT],1,D_D[CAT],D$1,D_D[EP],-1, D_D[LOC],$A69),0)</f>
        <v>325.52999999999997</v>
      </c>
      <c r="E69" s="70">
        <f>IFERROR(SUMIFS(D_D[INV],D_D[MT],2,D_D[CAT],TA_21,D_D[EP],-1, D_D[LOC],$A69),0)</f>
        <v>23130</v>
      </c>
      <c r="F69" s="71">
        <f>IFERROR(SUMIFS(D_D[BL],D_D[MT],2,D_D[CAT],TA_21,D_D[EP],-1, D_D[LOC],$A69),0)</f>
        <v>5666</v>
      </c>
      <c r="G69" s="72">
        <f t="shared" si="4"/>
        <v>0.24496325118893211</v>
      </c>
      <c r="H69" s="73">
        <f>IFERROR(SUMIFS(D_D[INV],D_D[MT],2,D_D[CAT],TA_22,D_D[EP],-1, D_D[LOC],$A69),0)</f>
        <v>19168</v>
      </c>
      <c r="I69" s="71">
        <f>IFERROR(SUMIFS(D_D[BL],D_D[MT],2,D_D[CAT],TA_22,D_D[EP],-1, D_D[LOC],$A69),0)</f>
        <v>12179</v>
      </c>
      <c r="J69" s="72">
        <f t="shared" si="5"/>
        <v>0.63538188647746241</v>
      </c>
      <c r="K69" s="74">
        <f>IFERROR(SUMIFS(D_D[INV],D_D[MT],2,D_D[CAT],TA_23,D_D[EP],-1, D_D[LOC],$A69),0)</f>
        <v>5156</v>
      </c>
      <c r="L69" s="75">
        <f>IFERROR(SUMIFS(D_D[BL],D_D[MT],2,D_D[CAT],TA_23,D_D[EP],-1, D_D[LOC],$A69),0)</f>
        <v>4306</v>
      </c>
      <c r="M69" s="72">
        <f t="shared" si="6"/>
        <v>0.83514352211016296</v>
      </c>
      <c r="N69" s="74">
        <f>IFERROR(SUMIFS(D_D[INV],D_D[MT],2,D_D[CAT],TA_24,D_D[EP],-1, D_D[LOC],$A69),0)</f>
        <v>4912</v>
      </c>
      <c r="O69" s="75">
        <f>IFERROR(SUMIFS(D_D[BL],D_D[MT],2,D_D[CAT],TA_24,D_D[EP],-1, D_D[LOC],$A69),0)</f>
        <v>3282</v>
      </c>
      <c r="P69" s="72">
        <f t="shared" si="7"/>
        <v>0.66815960912052119</v>
      </c>
      <c r="Q69" s="76">
        <f>IFERROR(SUMIFS(D_D[INV],D_D[MT],2,D_D[CAT],TA_25,D_D[EP],-1, D_D[LOC],$A69),0)</f>
        <v>6</v>
      </c>
      <c r="R69" s="76">
        <f>IFERROR(SUMIFS(D_D[INV],D_D[MT],2,D_D[CAT],TA_26,D_D[EP],-1, D_D[LOC],$A69),0)</f>
        <v>287</v>
      </c>
      <c r="S69" s="44">
        <f>IFERROR(SUMIFS(D_D[INV],D_D[MT],7,D_D[CAT],2,D_D[EP],TA_20, D_D[LOC],$A69),0)</f>
        <v>29282</v>
      </c>
      <c r="T69" s="248"/>
    </row>
    <row r="70" spans="1:20" x14ac:dyDescent="0.2">
      <c r="A70" s="9">
        <v>35</v>
      </c>
      <c r="B70" s="246" t="s">
        <v>6</v>
      </c>
      <c r="C70" s="52">
        <f>IFERROR(SUMIFS(D_D[INV],D_D[MT],1,D_D[CAT],TA_20,D_D[EP],-1, D_D[LOC],$A70),0)</f>
        <v>63</v>
      </c>
      <c r="D70" s="41">
        <f>IFERROR(SUMIFS(D_D[ADP],D_D[MT],1,D_D[CAT],D$1,D_D[EP],-1, D_D[LOC],$A70),0)</f>
        <v>300.44</v>
      </c>
      <c r="E70" s="53">
        <f>IFERROR(SUMIFS(D_D[INV],D_D[MT],2,D_D[CAT],TA_21,D_D[EP],-1, D_D[LOC],$A70),0)</f>
        <v>91</v>
      </c>
      <c r="F70" s="58">
        <f>IFERROR(SUMIFS(D_D[BL],D_D[MT],2,D_D[CAT],TA_21,D_D[EP],-1, D_D[LOC],$A70),0)</f>
        <v>57</v>
      </c>
      <c r="G70" s="54">
        <f t="shared" si="4"/>
        <v>0.62637362637362637</v>
      </c>
      <c r="H70" s="58">
        <f>IFERROR(SUMIFS(D_D[INV],D_D[MT],2,D_D[CAT],TA_22,D_D[EP],-1, D_D[LOC],$A70),0)</f>
        <v>284</v>
      </c>
      <c r="I70" s="58">
        <f>IFERROR(SUMIFS(D_D[BL],D_D[MT],2,D_D[CAT],TA_22,D_D[EP],-1, D_D[LOC],$A70),0)</f>
        <v>116</v>
      </c>
      <c r="J70" s="54">
        <f t="shared" si="5"/>
        <v>0.40845070422535212</v>
      </c>
      <c r="K70" s="52">
        <f>IFERROR(SUMIFS(D_D[INV],D_D[MT],2,D_D[CAT],TA_23,D_D[EP],-1, D_D[LOC],$A70),0)</f>
        <v>144</v>
      </c>
      <c r="L70" s="52">
        <f>IFERROR(SUMIFS(D_D[BL],D_D[MT],2,D_D[CAT],TA_23,D_D[EP],-1, D_D[LOC],$A70),0)</f>
        <v>94</v>
      </c>
      <c r="M70" s="54">
        <f t="shared" si="6"/>
        <v>0.65277777777777779</v>
      </c>
      <c r="N70" s="52">
        <f>IFERROR(SUMIFS(D_D[INV],D_D[MT],2,D_D[CAT],TA_24,D_D[EP],-1, D_D[LOC],$A70),0)</f>
        <v>66638</v>
      </c>
      <c r="O70" s="52">
        <f>IFERROR(SUMIFS(D_D[BL],D_D[MT],2,D_D[CAT],TA_24,D_D[EP],-1, D_D[LOC],$A70),0)</f>
        <v>40332</v>
      </c>
      <c r="P70" s="54">
        <f t="shared" si="7"/>
        <v>0.60524025330892284</v>
      </c>
      <c r="Q70" s="52">
        <f>IFERROR(SUMIFS(D_D[INV],D_D[MT],2,D_D[CAT],TA_25,D_D[EP],-1, D_D[LOC],$A70),0)</f>
        <v>0</v>
      </c>
      <c r="R70" s="55">
        <f>IFERROR(SUMIFS(D_D[INV],D_D[MT],2,D_D[CAT],TA_26,D_D[EP],-1, D_D[LOC],$A70),0)</f>
        <v>0</v>
      </c>
      <c r="S70" s="55">
        <f>IFERROR(SUMIFS(D_D[INV],D_D[MT],7,D_D[CAT],2,D_D[EP],TA_20, D_D[LOC],$A70),0)</f>
        <v>10421</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16941</v>
      </c>
      <c r="D75" s="34">
        <f>IFERROR(SUMIFS(D_D[ADP],D_D[MT],1,D_D[CAT],TA_30,D_D[EP],-1, D_D[LOC],$A75),0)</f>
        <v>98.72</v>
      </c>
      <c r="E75" s="58">
        <f>IFERROR(SUMIFS(D_D[INV],D_D[MT],2,D_D[CAT],TA_31,D_D[EP],-1, D_D[LOC],$A75),0)</f>
        <v>27223</v>
      </c>
      <c r="F75" s="58">
        <f>IFERROR(SUMIFS(D_D[BL],D_D[MT],2,D_D[CAT],TA_31,D_D[EP],-1, D_D[LOC],$A75),0)</f>
        <v>2761</v>
      </c>
      <c r="G75" s="54">
        <f t="shared" ref="G75" si="8">IFERROR(F75/E75,"0%")</f>
        <v>0.10142159203614591</v>
      </c>
      <c r="H75" s="58">
        <f>IFERROR(SUMIFS(D_D[INV],D_D[MT],2,D_D[CAT],TA_32,D_D[EP],-1, D_D[LOC],$A75),0)</f>
        <v>23487</v>
      </c>
      <c r="I75" s="58">
        <f>IFERROR(SUMIFS(D_D[BL],D_D[MT],2,D_D[CAT],TA_32,D_D[EP],-1, D_D[LOC],$A75),0)</f>
        <v>4242</v>
      </c>
      <c r="J75" s="54">
        <f t="shared" ref="J75" si="9">IFERROR(I75/H75,"0%")</f>
        <v>0.18061055051730746</v>
      </c>
      <c r="K75" s="58">
        <f>IFERROR(SUMIFS(D_D[INV],D_D[MT],2,D_D[CAT],TA_33,D_D[EP],-1, D_D[LOC],$A75),0)</f>
        <v>215</v>
      </c>
      <c r="L75" s="58">
        <f>IFERROR(SUMIFS(D_D[BL],D_D[MT],2,D_D[CAT],TA_33,D_D[EP],-1, D_D[LOC],$A75),0)</f>
        <v>203</v>
      </c>
      <c r="M75" s="54">
        <f t="shared" ref="M75" si="10">IFERROR(L75/K75,"0%")</f>
        <v>0.94418604651162785</v>
      </c>
      <c r="N75" s="58">
        <f>IFERROR(SUMIFS(D_D[INV],D_D[MT],2,D_D[CAT],TA_34,D_D[EP],-1, D_D[LOC],$A75),0)</f>
        <v>1445</v>
      </c>
      <c r="O75" s="58">
        <f>IFERROR(SUMIFS(D_D[BL],D_D[MT],2,D_D[CAT],TA_34,D_D[EP],-1, D_D[LOC],$A75),0)</f>
        <v>440</v>
      </c>
      <c r="P75" s="54">
        <f t="shared" ref="P75" si="11">IFERROR(O75/N75,"0%")</f>
        <v>0.30449826989619377</v>
      </c>
      <c r="Q75" s="58">
        <f>IFERROR(SUMIFS(D_D[INV],D_D[MT],2,D_D[CAT],TA_35,D_D[EP],-1, D_D[LOC],$A75),0)</f>
        <v>9602</v>
      </c>
      <c r="R75" s="79">
        <f>IFERROR(SUMIFS(D_D[INV],D_D[MT],2,D_D[CAT],TA_36,D_D[EP],-1, D_D[LOC],$A75),0)</f>
        <v>6044</v>
      </c>
      <c r="S75" s="79">
        <f>IFERROR(SUMIFS(D_D[INV],D_D[MT],7,D_D[CAT],2,D_D[EP],TA_30, D_D[LOC],$A75),0)</f>
        <v>4288</v>
      </c>
      <c r="T75" s="248"/>
    </row>
    <row r="76" spans="1:20" x14ac:dyDescent="0.2">
      <c r="A76" s="24" t="s">
        <v>91</v>
      </c>
      <c r="B76" s="257" t="s">
        <v>183</v>
      </c>
      <c r="C76" s="77">
        <f>IFERROR(SUMIFS(D_D[INV],D_D[MT],1,D_D[CAT],TA_30,D_D[EP],-1, D_D[LOC],$A76),0)</f>
        <v>10242</v>
      </c>
      <c r="D76" s="60">
        <f>IFERROR(SUMIFS(D_D[ADP],D_D[MT],1,D_D[CAT],TA_30,D_D[EP],-1, D_D[LOC],$A76),0)</f>
        <v>88.02</v>
      </c>
      <c r="E76" s="77">
        <f>IFERROR(SUMIFS(D_D[INV],D_D[MT],2,D_D[CAT],TA_31,D_D[EP],-1, D_D[LOC],$A76),0)</f>
        <v>12369</v>
      </c>
      <c r="F76" s="77">
        <f>IFERROR(SUMIFS(D_D[BL],D_D[MT],2,D_D[CAT],TA_31,D_D[EP],-1, D_D[LOC],$A76),0)</f>
        <v>1049</v>
      </c>
      <c r="G76" s="63">
        <f t="shared" ref="G76:G79" si="12">IFERROR(F76/E76,"0%")</f>
        <v>8.4808796184008411E-2</v>
      </c>
      <c r="H76" s="77">
        <f>IFERROR(SUMIFS(D_D[INV],D_D[MT],2,D_D[CAT],TA_32,D_D[EP],-1, D_D[LOC],$A76),0)</f>
        <v>12584</v>
      </c>
      <c r="I76" s="77">
        <f>IFERROR(SUMIFS(D_D[BL],D_D[MT],2,D_D[CAT],TA_32,D_D[EP],-1, D_D[LOC],$A76),0)</f>
        <v>2908</v>
      </c>
      <c r="J76" s="63">
        <f t="shared" ref="J76:J79" si="13">IFERROR(I76/H76,"0%")</f>
        <v>0.23108709472345837</v>
      </c>
      <c r="K76" s="77">
        <f>IFERROR(SUMIFS(D_D[INV],D_D[MT],2,D_D[CAT],TA_33,D_D[EP],-1, D_D[LOC],$A76),0)</f>
        <v>10</v>
      </c>
      <c r="L76" s="77">
        <f>IFERROR(SUMIFS(D_D[BL],D_D[MT],2,D_D[CAT],TA_33,D_D[EP],-1, D_D[LOC],$A76),0)</f>
        <v>10</v>
      </c>
      <c r="M76" s="63">
        <f t="shared" ref="M76:M79" si="14">IFERROR(L76/K76,"0%")</f>
        <v>1</v>
      </c>
      <c r="N76" s="77">
        <f>IFERROR(SUMIFS(D_D[INV],D_D[MT],2,D_D[CAT],TA_34,D_D[EP],-1, D_D[LOC],$A76),0)</f>
        <v>399</v>
      </c>
      <c r="O76" s="77">
        <f>IFERROR(SUMIFS(D_D[BL],D_D[MT],2,D_D[CAT],TA_34,D_D[EP],-1, D_D[LOC],$A76),0)</f>
        <v>98</v>
      </c>
      <c r="P76" s="63">
        <f t="shared" ref="P76:P79" si="15">IFERROR(O76/N76,"0%")</f>
        <v>0.24561403508771928</v>
      </c>
      <c r="Q76" s="77">
        <f>IFERROR(SUMIFS(D_D[INV],D_D[MT],2,D_D[CAT],TA_35,D_D[EP],-1, D_D[LOC],$A76),0)</f>
        <v>1466</v>
      </c>
      <c r="R76" s="77">
        <f>IFERROR(SUMIFS(D_D[INV],D_D[MT],2,D_D[CAT],TA_36,D_D[EP],-1, D_D[LOC],$A76),0)</f>
        <v>2227</v>
      </c>
      <c r="S76" s="78">
        <f>IFERROR(SUMIFS(D_D[INV],D_D[MT],7,D_D[CAT],2,D_D[EP],TA_30, D_D[LOC],$A76),0)</f>
        <v>1321</v>
      </c>
      <c r="T76" s="248"/>
    </row>
    <row r="77" spans="1:20" x14ac:dyDescent="0.2">
      <c r="A77" s="24" t="s">
        <v>136</v>
      </c>
      <c r="B77" s="257" t="s">
        <v>182</v>
      </c>
      <c r="C77" s="77">
        <f>IFERROR(SUMIFS(D_D[INV],D_D[MT],1,D_D[CAT],TA_30,D_D[EP],-1, D_D[LOC],$A77),0)</f>
        <v>2326</v>
      </c>
      <c r="D77" s="60">
        <f>IFERROR(SUMIFS(D_D[ADP],D_D[MT],1,D_D[CAT],TA_30,D_D[EP],-1, D_D[LOC],$A77),0)</f>
        <v>46.45</v>
      </c>
      <c r="E77" s="77">
        <f>IFERROR(SUMIFS(D_D[INV],D_D[MT],2,D_D[CAT],TA_31,D_D[EP],-1, D_D[LOC],$A77),0)</f>
        <v>7791</v>
      </c>
      <c r="F77" s="77">
        <f>IFERROR(SUMIFS(D_D[BL],D_D[MT],2,D_D[CAT],TA_31,D_D[EP],-1, D_D[LOC],$A77),0)</f>
        <v>1298</v>
      </c>
      <c r="G77" s="63">
        <f t="shared" si="12"/>
        <v>0.16660249005262481</v>
      </c>
      <c r="H77" s="77">
        <f>IFERROR(SUMIFS(D_D[INV],D_D[MT],2,D_D[CAT],TA_32,D_D[EP],-1, D_D[LOC],$A77),0)</f>
        <v>4399</v>
      </c>
      <c r="I77" s="77">
        <f>IFERROR(SUMIFS(D_D[BL],D_D[MT],2,D_D[CAT],TA_32,D_D[EP],-1, D_D[LOC],$A77),0)</f>
        <v>219</v>
      </c>
      <c r="J77" s="63">
        <f t="shared" si="13"/>
        <v>4.9784041827688114E-2</v>
      </c>
      <c r="K77" s="77">
        <f>IFERROR(SUMIFS(D_D[INV],D_D[MT],2,D_D[CAT],TA_33,D_D[EP],-1, D_D[LOC],$A77),0)</f>
        <v>3</v>
      </c>
      <c r="L77" s="77">
        <f>IFERROR(SUMIFS(D_D[BL],D_D[MT],2,D_D[CAT],TA_33,D_D[EP],-1, D_D[LOC],$A77),0)</f>
        <v>3</v>
      </c>
      <c r="M77" s="63">
        <f t="shared" si="14"/>
        <v>1</v>
      </c>
      <c r="N77" s="77">
        <f>IFERROR(SUMIFS(D_D[INV],D_D[MT],2,D_D[CAT],TA_34,D_D[EP],-1, D_D[LOC],$A77),0)</f>
        <v>597</v>
      </c>
      <c r="O77" s="77">
        <f>IFERROR(SUMIFS(D_D[BL],D_D[MT],2,D_D[CAT],TA_34,D_D[EP],-1, D_D[LOC],$A77),0)</f>
        <v>137</v>
      </c>
      <c r="P77" s="63">
        <f t="shared" si="15"/>
        <v>0.22948073701842547</v>
      </c>
      <c r="Q77" s="77">
        <f>IFERROR(SUMIFS(D_D[INV],D_D[MT],2,D_D[CAT],TA_35,D_D[EP],-1, D_D[LOC],$A77),0)</f>
        <v>1203</v>
      </c>
      <c r="R77" s="77">
        <f>IFERROR(SUMIFS(D_D[INV],D_D[MT],2,D_D[CAT],TA_36,D_D[EP],-1, D_D[LOC],$A77),0)</f>
        <v>1318</v>
      </c>
      <c r="S77" s="78">
        <f>IFERROR(SUMIFS(D_D[INV],D_D[MT],7,D_D[CAT],2,D_D[EP],TA_30, D_D[LOC],$A77),0)</f>
        <v>2173</v>
      </c>
      <c r="T77" s="248"/>
    </row>
    <row r="78" spans="1:20" x14ac:dyDescent="0.2">
      <c r="A78" s="24" t="s">
        <v>140</v>
      </c>
      <c r="B78" s="257" t="s">
        <v>184</v>
      </c>
      <c r="C78" s="77">
        <f>IFERROR(SUMIFS(D_D[INV],D_D[MT],1,D_D[CAT],TA_30,D_D[EP],-1, D_D[LOC],$A78),0)</f>
        <v>2673</v>
      </c>
      <c r="D78" s="60">
        <f>IFERROR(SUMIFS(D_D[ADP],D_D[MT],1,D_D[CAT],TA_30,D_D[EP],-1, D_D[LOC],$A78),0)</f>
        <v>59.62</v>
      </c>
      <c r="E78" s="77">
        <f>IFERROR(SUMIFS(D_D[INV],D_D[MT],2,D_D[CAT],TA_31,D_D[EP],-1, D_D[LOC],$A78),0)</f>
        <v>6714</v>
      </c>
      <c r="F78" s="77">
        <f>IFERROR(SUMIFS(D_D[BL],D_D[MT],2,D_D[CAT],TA_31,D_D[EP],-1, D_D[LOC],$A78),0)</f>
        <v>306</v>
      </c>
      <c r="G78" s="63">
        <f t="shared" si="12"/>
        <v>4.5576407506702415E-2</v>
      </c>
      <c r="H78" s="77">
        <f>IFERROR(SUMIFS(D_D[INV],D_D[MT],2,D_D[CAT],TA_32,D_D[EP],-1, D_D[LOC],$A78),0)</f>
        <v>4666</v>
      </c>
      <c r="I78" s="77">
        <f>IFERROR(SUMIFS(D_D[BL],D_D[MT],2,D_D[CAT],TA_32,D_D[EP],-1, D_D[LOC],$A78),0)</f>
        <v>353</v>
      </c>
      <c r="J78" s="63">
        <f t="shared" si="13"/>
        <v>7.5653664809258461E-2</v>
      </c>
      <c r="K78" s="77">
        <f>IFERROR(SUMIFS(D_D[INV],D_D[MT],2,D_D[CAT],TA_33,D_D[EP],-1, D_D[LOC],$A78),0)</f>
        <v>26</v>
      </c>
      <c r="L78" s="77">
        <f>IFERROR(SUMIFS(D_D[BL],D_D[MT],2,D_D[CAT],TA_33,D_D[EP],-1, D_D[LOC],$A78),0)</f>
        <v>16</v>
      </c>
      <c r="M78" s="63">
        <f t="shared" si="14"/>
        <v>0.61538461538461542</v>
      </c>
      <c r="N78" s="77">
        <f>IFERROR(SUMIFS(D_D[INV],D_D[MT],2,D_D[CAT],TA_34,D_D[EP],-1, D_D[LOC],$A78),0)</f>
        <v>277</v>
      </c>
      <c r="O78" s="77">
        <f>IFERROR(SUMIFS(D_D[BL],D_D[MT],2,D_D[CAT],TA_34,D_D[EP],-1, D_D[LOC],$A78),0)</f>
        <v>90</v>
      </c>
      <c r="P78" s="63">
        <f t="shared" si="15"/>
        <v>0.32490974729241878</v>
      </c>
      <c r="Q78" s="77">
        <f>IFERROR(SUMIFS(D_D[INV],D_D[MT],2,D_D[CAT],TA_35,D_D[EP],-1, D_D[LOC],$A78),0)</f>
        <v>6220</v>
      </c>
      <c r="R78" s="77">
        <f>IFERROR(SUMIFS(D_D[INV],D_D[MT],2,D_D[CAT],TA_36,D_D[EP],-1, D_D[LOC],$A78),0)</f>
        <v>2499</v>
      </c>
      <c r="S78" s="78">
        <f>IFERROR(SUMIFS(D_D[INV],D_D[MT],7,D_D[CAT],2,D_D[EP],TA_30, D_D[LOC],$A78),0)</f>
        <v>791</v>
      </c>
      <c r="T78" s="248"/>
    </row>
    <row r="79" spans="1:20" x14ac:dyDescent="0.2">
      <c r="A79" s="23">
        <v>-1</v>
      </c>
      <c r="B79" s="246" t="s">
        <v>186</v>
      </c>
      <c r="C79" s="58">
        <f>IFERROR(SUMIFS(D_D[INV],D_D[MT],1,D_D[CAT],TA_30,D_D[EP],-1, D_D[LOC],$A79),0)</f>
        <v>1700</v>
      </c>
      <c r="D79" s="34">
        <f>IFERROR(SUMIFS(D_D[ADP],D_D[MT],1,D_D[CAT],TA_30,D_D[EP],-1, D_D[LOC],$A79),0)</f>
        <v>296.17</v>
      </c>
      <c r="E79" s="58">
        <f>IFERROR(SUMIFS(D_D[INV],D_D[MT],2,D_D[CAT],TA_31,D_D[EP],-1, D_D[LOC],$A79),0)</f>
        <v>349</v>
      </c>
      <c r="F79" s="58">
        <f>IFERROR(SUMIFS(D_D[BL],D_D[MT],2,D_D[CAT],TA_31,D_D[EP],-1, D_D[LOC],$A79),0)</f>
        <v>108</v>
      </c>
      <c r="G79" s="54">
        <f t="shared" si="12"/>
        <v>0.30945558739255014</v>
      </c>
      <c r="H79" s="58">
        <f>IFERROR(SUMIFS(D_D[INV],D_D[MT],2,D_D[CAT],TA_32,D_D[EP],-1, D_D[LOC],$A79),0)</f>
        <v>1838</v>
      </c>
      <c r="I79" s="58">
        <f>IFERROR(SUMIFS(D_D[BL],D_D[MT],2,D_D[CAT],TA_32,D_D[EP],-1, D_D[LOC],$A79),0)</f>
        <v>762</v>
      </c>
      <c r="J79" s="54">
        <f t="shared" si="13"/>
        <v>0.41458106637649617</v>
      </c>
      <c r="K79" s="58">
        <f>IFERROR(SUMIFS(D_D[INV],D_D[MT],2,D_D[CAT],TA_33,D_D[EP],-1, D_D[LOC],$A79),0)</f>
        <v>176</v>
      </c>
      <c r="L79" s="58">
        <f>IFERROR(SUMIFS(D_D[BL],D_D[MT],2,D_D[CAT],TA_33,D_D[EP],-1, D_D[LOC],$A79),0)</f>
        <v>174</v>
      </c>
      <c r="M79" s="54">
        <f t="shared" si="14"/>
        <v>0.98863636363636365</v>
      </c>
      <c r="N79" s="58">
        <f>IFERROR(SUMIFS(D_D[INV],D_D[MT],2,D_D[CAT],TA_34,D_D[EP],-1, D_D[LOC],$A79),0)</f>
        <v>172</v>
      </c>
      <c r="O79" s="58">
        <f>IFERROR(SUMIFS(D_D[BL],D_D[MT],2,D_D[CAT],TA_34,D_D[EP],-1, D_D[LOC],$A79),0)</f>
        <v>115</v>
      </c>
      <c r="P79" s="54">
        <f t="shared" si="15"/>
        <v>0.66860465116279066</v>
      </c>
      <c r="Q79" s="58">
        <f>IFERROR(SUMIFS(D_D[INV],D_D[MT],2,D_D[CAT],TA_35,D_D[EP],-1, D_D[LOC],$A79),0)</f>
        <v>713</v>
      </c>
      <c r="R79" s="79">
        <f>IFERROR(SUMIFS(D_D[INV],D_D[MT],2,D_D[CAT],TA_36,D_D[EP],-1, D_D[LOC],$A79),0)</f>
        <v>0</v>
      </c>
      <c r="S79" s="79">
        <f>IFERROR(SUMIFS(D_D[INV],D_D[MT],7,D_D[CAT],2,D_D[EP],TA_30, D_D[LOC],$A79),0)</f>
        <v>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metadata/properties"/>
    <ds:schemaRef ds:uri="http://schemas.microsoft.com/office/infopath/2007/PartnerControls"/>
    <ds:schemaRef ds:uri="http://purl.org/dc/elements/1.1/"/>
    <ds:schemaRef ds:uri="http://schemas.microsoft.com/office/2006/documentManagement/types"/>
    <ds:schemaRef ds:uri="fef9c9dc-374b-4157-9e06-089f148416e5"/>
    <ds:schemaRef ds:uri="http://purl.org/dc/terms/"/>
    <ds:schemaRef ds:uri="c9744be7-b815-40bc-84fa-afc9c406d9b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2016-11-08T14:25:41Z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